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75" windowWidth="14130" windowHeight="7890"/>
  </bookViews>
  <sheets>
    <sheet name="Réponses" sheetId="6" r:id="rId1"/>
    <sheet name="Dossier" sheetId="3" r:id="rId2"/>
  </sheets>
  <calcPr calcId="145621"/>
</workbook>
</file>

<file path=xl/calcChain.xml><?xml version="1.0" encoding="utf-8"?>
<calcChain xmlns="http://schemas.openxmlformats.org/spreadsheetml/2006/main">
  <c r="J201" i="6" l="1"/>
  <c r="J229" i="6"/>
  <c r="P254" i="6"/>
  <c r="P253" i="6"/>
  <c r="O254" i="6"/>
  <c r="O253" i="6"/>
  <c r="N254" i="6"/>
  <c r="N255" i="6"/>
  <c r="N253" i="6"/>
  <c r="K182" i="6"/>
  <c r="K183" i="6"/>
  <c r="K184" i="6"/>
  <c r="K185" i="6"/>
  <c r="J181" i="6"/>
  <c r="K181" i="6" s="1"/>
  <c r="L149" i="6"/>
  <c r="K135" i="6"/>
  <c r="J132" i="6"/>
  <c r="L132" i="6" s="1"/>
  <c r="N130" i="6"/>
  <c r="G10" i="6" s="1"/>
  <c r="Q128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14" i="6"/>
  <c r="G128" i="6"/>
  <c r="K128" i="6"/>
  <c r="O128" i="6" s="1"/>
  <c r="K127" i="6"/>
  <c r="O127" i="6" s="1"/>
  <c r="K126" i="6"/>
  <c r="M126" i="6" s="1"/>
  <c r="Q126" i="6" s="1"/>
  <c r="K125" i="6"/>
  <c r="O125" i="6" s="1"/>
  <c r="K124" i="6"/>
  <c r="M124" i="6" s="1"/>
  <c r="Q124" i="6" s="1"/>
  <c r="K123" i="6"/>
  <c r="O123" i="6" s="1"/>
  <c r="K122" i="6"/>
  <c r="M122" i="6" s="1"/>
  <c r="Q122" i="6" s="1"/>
  <c r="K121" i="6"/>
  <c r="O121" i="6" s="1"/>
  <c r="K120" i="6"/>
  <c r="O120" i="6" s="1"/>
  <c r="K119" i="6"/>
  <c r="O119" i="6" s="1"/>
  <c r="K118" i="6"/>
  <c r="O118" i="6" s="1"/>
  <c r="K117" i="6"/>
  <c r="O117" i="6" s="1"/>
  <c r="K116" i="6"/>
  <c r="O116" i="6" s="1"/>
  <c r="K115" i="6"/>
  <c r="O115" i="6" s="1"/>
  <c r="K114" i="6"/>
  <c r="O114" i="6" s="1"/>
  <c r="G126" i="6"/>
  <c r="N97" i="6"/>
  <c r="P97" i="6" s="1"/>
  <c r="K87" i="6"/>
  <c r="L80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54" i="6"/>
  <c r="R55" i="6"/>
  <c r="R56" i="6"/>
  <c r="R57" i="6"/>
  <c r="R58" i="6"/>
  <c r="R59" i="6"/>
  <c r="R60" i="6"/>
  <c r="R65" i="6"/>
  <c r="R66" i="6"/>
  <c r="R67" i="6"/>
  <c r="R68" i="6"/>
  <c r="R69" i="6"/>
  <c r="R54" i="6"/>
  <c r="Q61" i="6"/>
  <c r="Q62" i="6"/>
  <c r="Q63" i="6"/>
  <c r="Q64" i="6"/>
  <c r="Q65" i="6"/>
  <c r="Q54" i="6"/>
  <c r="N66" i="6"/>
  <c r="U66" i="6" s="1"/>
  <c r="O66" i="6"/>
  <c r="V66" i="6" s="1"/>
  <c r="N67" i="6"/>
  <c r="U67" i="6" s="1"/>
  <c r="O67" i="6"/>
  <c r="V67" i="6" s="1"/>
  <c r="N64" i="6"/>
  <c r="U64" i="6" s="1"/>
  <c r="O64" i="6"/>
  <c r="V64" i="6" s="1"/>
  <c r="O62" i="6"/>
  <c r="V62" i="6" s="1"/>
  <c r="N62" i="6"/>
  <c r="U62" i="6" s="1"/>
  <c r="N59" i="6"/>
  <c r="U59" i="6" s="1"/>
  <c r="O59" i="6"/>
  <c r="V59" i="6" s="1"/>
  <c r="N60" i="6"/>
  <c r="U60" i="6" s="1"/>
  <c r="O60" i="6"/>
  <c r="V60" i="6" s="1"/>
  <c r="N61" i="6"/>
  <c r="U61" i="6" s="1"/>
  <c r="O61" i="6"/>
  <c r="V61" i="6" s="1"/>
  <c r="N63" i="6"/>
  <c r="U63" i="6" s="1"/>
  <c r="O63" i="6"/>
  <c r="V63" i="6" s="1"/>
  <c r="N65" i="6"/>
  <c r="U65" i="6" s="1"/>
  <c r="O65" i="6"/>
  <c r="V65" i="6" s="1"/>
  <c r="N68" i="6"/>
  <c r="U68" i="6" s="1"/>
  <c r="O68" i="6"/>
  <c r="V68" i="6" s="1"/>
  <c r="N69" i="6"/>
  <c r="U69" i="6" s="1"/>
  <c r="O69" i="6"/>
  <c r="V69" i="6" s="1"/>
  <c r="O58" i="6"/>
  <c r="V58" i="6" s="1"/>
  <c r="N58" i="6"/>
  <c r="U58" i="6" s="1"/>
  <c r="N56" i="6"/>
  <c r="U56" i="6" s="1"/>
  <c r="O56" i="6"/>
  <c r="V56" i="6" s="1"/>
  <c r="N57" i="6"/>
  <c r="U57" i="6" s="1"/>
  <c r="O57" i="6"/>
  <c r="V57" i="6" s="1"/>
  <c r="N55" i="6"/>
  <c r="U55" i="6" s="1"/>
  <c r="O55" i="6"/>
  <c r="V55" i="6" s="1"/>
  <c r="O54" i="6"/>
  <c r="V54" i="6" s="1"/>
  <c r="N54" i="6"/>
  <c r="U54" i="6" s="1"/>
  <c r="O255" i="6"/>
  <c r="O225" i="6"/>
  <c r="O224" i="6"/>
  <c r="N225" i="6"/>
  <c r="N224" i="6"/>
  <c r="O226" i="6" s="1"/>
  <c r="M225" i="6"/>
  <c r="M224" i="6"/>
  <c r="M197" i="6"/>
  <c r="M195" i="6"/>
  <c r="M193" i="6"/>
  <c r="M191" i="6"/>
  <c r="L144" i="6"/>
  <c r="O138" i="6"/>
  <c r="K88" i="6"/>
  <c r="K89" i="6"/>
  <c r="K90" i="6"/>
  <c r="K91" i="6"/>
  <c r="K92" i="6"/>
  <c r="K93" i="6"/>
  <c r="K94" i="6"/>
  <c r="L81" i="6"/>
  <c r="L82" i="6"/>
  <c r="L83" i="6"/>
  <c r="L76" i="6"/>
  <c r="G123" i="6"/>
  <c r="G124" i="6"/>
  <c r="E197" i="6"/>
  <c r="E195" i="6"/>
  <c r="E193" i="6"/>
  <c r="F368" i="3"/>
  <c r="E368" i="3"/>
  <c r="A368" i="3"/>
  <c r="H367" i="3"/>
  <c r="A367" i="3"/>
  <c r="F327" i="3"/>
  <c r="E327" i="3"/>
  <c r="A327" i="3"/>
  <c r="H326" i="3"/>
  <c r="A326" i="3"/>
  <c r="F286" i="3"/>
  <c r="E286" i="3"/>
  <c r="A286" i="3"/>
  <c r="H285" i="3"/>
  <c r="A285" i="3"/>
  <c r="F246" i="3"/>
  <c r="E246" i="3"/>
  <c r="A246" i="3"/>
  <c r="H245" i="3"/>
  <c r="A245" i="3"/>
  <c r="F205" i="3"/>
  <c r="E205" i="3"/>
  <c r="A205" i="3"/>
  <c r="H204" i="3"/>
  <c r="A204" i="3"/>
  <c r="F164" i="3"/>
  <c r="E164" i="3"/>
  <c r="A164" i="3"/>
  <c r="H163" i="3"/>
  <c r="A163" i="3"/>
  <c r="F123" i="3"/>
  <c r="E123" i="3"/>
  <c r="A123" i="3"/>
  <c r="H122" i="3"/>
  <c r="A122" i="3"/>
  <c r="F82" i="3"/>
  <c r="E82" i="3"/>
  <c r="A82" i="3"/>
  <c r="H81" i="3"/>
  <c r="A81" i="3"/>
  <c r="F40" i="3"/>
  <c r="E40" i="3"/>
  <c r="A40" i="3"/>
  <c r="H39" i="3"/>
  <c r="A39" i="3"/>
  <c r="F259" i="6"/>
  <c r="E259" i="6"/>
  <c r="A259" i="6"/>
  <c r="H258" i="6"/>
  <c r="A258" i="6"/>
  <c r="F204" i="6"/>
  <c r="E204" i="6"/>
  <c r="A204" i="6"/>
  <c r="H203" i="6"/>
  <c r="A203" i="6"/>
  <c r="G153" i="6"/>
  <c r="F153" i="6"/>
  <c r="E153" i="6"/>
  <c r="A153" i="6"/>
  <c r="H152" i="6"/>
  <c r="A152" i="6"/>
  <c r="G125" i="6"/>
  <c r="G122" i="6"/>
  <c r="G121" i="6"/>
  <c r="G120" i="6"/>
  <c r="G119" i="6"/>
  <c r="G118" i="6"/>
  <c r="G117" i="6"/>
  <c r="G116" i="6"/>
  <c r="G115" i="6"/>
  <c r="F41" i="6"/>
  <c r="E41" i="6"/>
  <c r="A41" i="6"/>
  <c r="H40" i="6"/>
  <c r="A40" i="6"/>
  <c r="N252" i="6" l="1"/>
  <c r="L185" i="6"/>
  <c r="M115" i="6"/>
  <c r="Q115" i="6" s="1"/>
  <c r="M198" i="6"/>
  <c r="L94" i="6"/>
  <c r="M117" i="6"/>
  <c r="Q117" i="6" s="1"/>
  <c r="M121" i="6"/>
  <c r="Q121" i="6" s="1"/>
  <c r="Q72" i="6"/>
  <c r="M114" i="6"/>
  <c r="Q114" i="6" s="1"/>
  <c r="M125" i="6"/>
  <c r="Q125" i="6" s="1"/>
  <c r="M123" i="6"/>
  <c r="Q123" i="6" s="1"/>
  <c r="M118" i="6"/>
  <c r="Q118" i="6" s="1"/>
  <c r="M116" i="6"/>
  <c r="Q116" i="6" s="1"/>
  <c r="M119" i="6"/>
  <c r="Q119" i="6" s="1"/>
  <c r="M120" i="6"/>
  <c r="Q120" i="6" s="1"/>
  <c r="O126" i="6"/>
  <c r="O124" i="6"/>
  <c r="O122" i="6"/>
  <c r="L84" i="6"/>
  <c r="N129" i="6" l="1"/>
  <c r="G8" i="6" s="1"/>
  <c r="G9" i="6" s="1"/>
</calcChain>
</file>

<file path=xl/sharedStrings.xml><?xml version="1.0" encoding="utf-8"?>
<sst xmlns="http://schemas.openxmlformats.org/spreadsheetml/2006/main" count="628" uniqueCount="274">
  <si>
    <t>NE RIEN INSCRIRE DANS CETTE PARTIE</t>
  </si>
  <si>
    <t>Question 1</t>
  </si>
  <si>
    <t>En utilisant votre dossier permis de construire, faire l'inventaire des menuiseries</t>
  </si>
  <si>
    <t>Désignation de la pièce</t>
  </si>
  <si>
    <t>Orientation</t>
  </si>
  <si>
    <t>Question 2</t>
  </si>
  <si>
    <t>Résultat :</t>
  </si>
  <si>
    <t xml:space="preserve"> /4</t>
  </si>
  <si>
    <t>Question 3</t>
  </si>
  <si>
    <t>Indiquer l'orientation des façades dans le tableau ci-dessous :</t>
  </si>
  <si>
    <t>Façade avant</t>
  </si>
  <si>
    <t>Façade arrière</t>
  </si>
  <si>
    <t>Pignon droit</t>
  </si>
  <si>
    <t>Pignon gauche</t>
  </si>
  <si>
    <t xml:space="preserve"> /2</t>
  </si>
  <si>
    <t xml:space="preserve"> /8</t>
  </si>
  <si>
    <t>Question 4</t>
  </si>
  <si>
    <t>Question 5</t>
  </si>
  <si>
    <t>Désignations</t>
  </si>
  <si>
    <t>Angles de coupe</t>
  </si>
  <si>
    <t xml:space="preserve"> /5</t>
  </si>
  <si>
    <t xml:space="preserve"> /6</t>
  </si>
  <si>
    <t>Question 6</t>
  </si>
  <si>
    <t>Chute :</t>
  </si>
  <si>
    <t>Question 7</t>
  </si>
  <si>
    <t>Question 8</t>
  </si>
  <si>
    <t>Déterminer par calcul la valeur de la cote A sur la coupe du rez de chaussée</t>
  </si>
  <si>
    <t>Cote A =</t>
  </si>
  <si>
    <t>Question 9</t>
  </si>
  <si>
    <t>Question 10</t>
  </si>
  <si>
    <t>Question 11</t>
  </si>
  <si>
    <t>Question 12</t>
  </si>
  <si>
    <t>OVF 1v à droite</t>
  </si>
  <si>
    <t>OB 1v à gauche</t>
  </si>
  <si>
    <t>Question 13</t>
  </si>
  <si>
    <t>Question 14</t>
  </si>
  <si>
    <t>Académie :</t>
  </si>
  <si>
    <t>Examen :</t>
  </si>
  <si>
    <t>Spécialité :</t>
  </si>
  <si>
    <t>DANS CE CADRE</t>
  </si>
  <si>
    <t>NE RIEN INSCRIRE</t>
  </si>
  <si>
    <t>UNITE : UP1</t>
  </si>
  <si>
    <t>EPREUVE : Analyse d’une situation professionnelle EP1 - UP1</t>
  </si>
  <si>
    <t>Durée : 3h00</t>
  </si>
  <si>
    <t>Coef. 4</t>
  </si>
  <si>
    <t>DR Page :</t>
  </si>
  <si>
    <t>DT Page :</t>
  </si>
  <si>
    <t>A</t>
  </si>
  <si>
    <t>Lorsque vous utilisez une tronçonneuse, quels sont les moyens de protection individuels</t>
  </si>
  <si>
    <t>dont vous devez disposer ?</t>
  </si>
  <si>
    <t>Qu'est ce qu'un double vitrage à faible émissivité ?</t>
  </si>
  <si>
    <t>Question 15</t>
  </si>
  <si>
    <t>Question 16</t>
  </si>
  <si>
    <t>Réponse :</t>
  </si>
  <si>
    <t>Relever l'épaisseur du mur porteur (+ doublage) de la salle d'eau</t>
  </si>
  <si>
    <r>
      <t xml:space="preserve">extérieures du </t>
    </r>
    <r>
      <rPr>
        <u/>
        <sz val="12"/>
        <rFont val="Times New Roman"/>
        <family val="1"/>
      </rPr>
      <t>rez-de-chaussée</t>
    </r>
    <r>
      <rPr>
        <sz val="12"/>
        <rFont val="Times New Roman"/>
        <family val="1"/>
      </rPr>
      <t xml:space="preserve"> et de l'</t>
    </r>
    <r>
      <rPr>
        <u/>
        <sz val="12"/>
        <rFont val="Times New Roman"/>
        <family val="1"/>
      </rPr>
      <t>étage</t>
    </r>
    <r>
      <rPr>
        <sz val="12"/>
        <rFont val="Times New Roman"/>
        <family val="1"/>
      </rPr>
      <t xml:space="preserve"> en remplissant le tableau suivant :</t>
    </r>
  </si>
  <si>
    <t xml:space="preserve">Réponse : </t>
  </si>
  <si>
    <t>NORD</t>
  </si>
  <si>
    <t>SUD</t>
  </si>
  <si>
    <t>OUEST</t>
  </si>
  <si>
    <t>Hall</t>
  </si>
  <si>
    <t>EST</t>
  </si>
  <si>
    <t>Cuisine</t>
  </si>
  <si>
    <t>320 mm</t>
  </si>
  <si>
    <t>C'est un DV ayant une couche d'oxyde métallique en face 3</t>
  </si>
  <si>
    <t>L = LNB -10</t>
  </si>
  <si>
    <t xml:space="preserve"> /1</t>
  </si>
  <si>
    <t>H =</t>
  </si>
  <si>
    <t>H = HNB - 10</t>
  </si>
  <si>
    <t>Porte H = HNB - 5</t>
  </si>
  <si>
    <t>B</t>
  </si>
  <si>
    <t xml:space="preserve"> /16</t>
  </si>
  <si>
    <t>45°/45°</t>
  </si>
  <si>
    <t>90°/90°</t>
  </si>
  <si>
    <t xml:space="preserve">ANALYSE D’UNE SITUATION PROFESSIONNELLE
</t>
  </si>
  <si>
    <t>BORDEAUX</t>
  </si>
  <si>
    <t>CAP</t>
  </si>
  <si>
    <t>MAV</t>
  </si>
  <si>
    <t>Organisme :</t>
  </si>
  <si>
    <t>GRETA</t>
  </si>
  <si>
    <t>Lycée des métiers de l'habitat de Gelos</t>
  </si>
  <si>
    <t>Nom</t>
  </si>
  <si>
    <t>Note sur 20</t>
  </si>
  <si>
    <t>NORD EST</t>
  </si>
  <si>
    <t>SUD EST</t>
  </si>
  <si>
    <t>???</t>
  </si>
  <si>
    <t>NORD OUEST</t>
  </si>
  <si>
    <t xml:space="preserve"> SUD OUEST</t>
  </si>
  <si>
    <t>220 mm</t>
  </si>
  <si>
    <t>300 mm</t>
  </si>
  <si>
    <t>7 mm</t>
  </si>
  <si>
    <t>Mettre un X dans la bonne case</t>
  </si>
  <si>
    <t>X</t>
  </si>
  <si>
    <t>90°/45°</t>
  </si>
  <si>
    <t>45°/90°</t>
  </si>
  <si>
    <t xml:space="preserve">Le drainage sert à l'évacuation des éventuelles eaux d'infiltration </t>
  </si>
  <si>
    <t>Choisir la bonne définition du drainage :</t>
  </si>
  <si>
    <t>Le drainage sert à équilibrer les pressions</t>
  </si>
  <si>
    <t xml:space="preserve">Le drainage sert à assembler les profils entre eux </t>
  </si>
  <si>
    <t>C</t>
  </si>
  <si>
    <t>Lunette de sécurité</t>
  </si>
  <si>
    <t>Lunette collage UV</t>
  </si>
  <si>
    <t>Lunette de soudure</t>
  </si>
  <si>
    <t>Casque de chantier</t>
  </si>
  <si>
    <t>Casque anti-bruit</t>
  </si>
  <si>
    <t>Veste de bleu de travail</t>
  </si>
  <si>
    <t>Sweat-shirt</t>
  </si>
  <si>
    <t>Bleu de travail intégral</t>
  </si>
  <si>
    <t>Chaussure de sécurité</t>
  </si>
  <si>
    <t>Tablier de façonnage</t>
  </si>
  <si>
    <t>Bricoles de manutention</t>
  </si>
  <si>
    <t xml:space="preserve">Casquette </t>
  </si>
  <si>
    <t>Calage :</t>
  </si>
  <si>
    <t>Symbolisation :</t>
  </si>
  <si>
    <t>OUI</t>
  </si>
  <si>
    <t>NON</t>
  </si>
  <si>
    <t xml:space="preserve"> /12</t>
  </si>
  <si>
    <t>A :</t>
  </si>
  <si>
    <t>B :</t>
  </si>
  <si>
    <t>C :</t>
  </si>
  <si>
    <t>D :</t>
  </si>
  <si>
    <t>E :</t>
  </si>
  <si>
    <t>F :</t>
  </si>
  <si>
    <t>G :</t>
  </si>
  <si>
    <t>H :</t>
  </si>
  <si>
    <t>Tapée d'habillage</t>
  </si>
  <si>
    <t>Parclose arrondie</t>
  </si>
  <si>
    <t>Support de cale de vitrage</t>
  </si>
  <si>
    <t>Indiquer si la symbolisation et l'emplacement des cales de vitrage sur les châssis ci-dessous sont corrects:</t>
  </si>
  <si>
    <t>Epreuve :</t>
  </si>
  <si>
    <t>ANALYSE D’UNE SITUATION PROFESSIONNELLE</t>
  </si>
  <si>
    <t>CAP MENUISERIE ALUMINIUM VERRE</t>
  </si>
  <si>
    <t>EXAMEN : CAP Menuiserie Aluminium Verre</t>
  </si>
  <si>
    <t>Longueurs
mm</t>
  </si>
  <si>
    <t>LNB
mm</t>
  </si>
  <si>
    <t>HNB
mm</t>
  </si>
  <si>
    <t>L
mm</t>
  </si>
  <si>
    <t>H
mm</t>
  </si>
  <si>
    <t>198cm</t>
  </si>
  <si>
    <r>
      <rPr>
        <b/>
        <sz val="24"/>
        <rFont val="Times New Roman"/>
        <family val="1"/>
      </rPr>
      <t xml:space="preserve">EP1 </t>
    </r>
    <r>
      <rPr>
        <b/>
        <sz val="12"/>
        <rFont val="Times New Roman"/>
        <family val="1"/>
      </rPr>
      <t xml:space="preserve">       1er situation (bis)      </t>
    </r>
    <r>
      <rPr>
        <sz val="12"/>
        <rFont val="Times New Roman"/>
        <family val="1"/>
      </rPr>
      <t xml:space="preserve">
</t>
    </r>
  </si>
  <si>
    <t>PIGNON A</t>
  </si>
  <si>
    <t>PIGNON B</t>
  </si>
  <si>
    <t>PLAN DE MASSE</t>
  </si>
  <si>
    <t>PLAN HORIZONTAL DU REZ-DE-CHAUSSÈE</t>
  </si>
  <si>
    <r>
      <t>PLAN HORIZONTAL DU 1</t>
    </r>
    <r>
      <rPr>
        <vertAlign val="superscript"/>
        <sz val="18"/>
        <rFont val="Garamond"/>
        <family val="1"/>
      </rPr>
      <t>er</t>
    </r>
    <r>
      <rPr>
        <sz val="18"/>
        <rFont val="Garamond"/>
        <family val="1"/>
      </rPr>
      <t xml:space="preserve"> ETAGE</t>
    </r>
  </si>
  <si>
    <t>REPERES</t>
  </si>
  <si>
    <t>F1</t>
  </si>
  <si>
    <t>F2</t>
  </si>
  <si>
    <t>PF</t>
  </si>
  <si>
    <t>F3</t>
  </si>
  <si>
    <t>PFC1</t>
  </si>
  <si>
    <t>PFC2</t>
  </si>
  <si>
    <t>PFC3</t>
  </si>
  <si>
    <t>F4</t>
  </si>
  <si>
    <t>QTE</t>
  </si>
  <si>
    <t>WC</t>
  </si>
  <si>
    <t>Cellier</t>
  </si>
  <si>
    <t>Chambre 1</t>
  </si>
  <si>
    <t>La rose des vents est considérée comme inclinée.</t>
  </si>
  <si>
    <t>Chambre 2</t>
  </si>
  <si>
    <t>Chambre 3</t>
  </si>
  <si>
    <t>Chambre 4</t>
  </si>
  <si>
    <t>SdB 1</t>
  </si>
  <si>
    <t>SdB 2</t>
  </si>
  <si>
    <t>Séjour</t>
  </si>
  <si>
    <t>Escalier</t>
  </si>
  <si>
    <t>SUD OUEST</t>
  </si>
  <si>
    <t xml:space="preserve"> /24,5pts</t>
  </si>
  <si>
    <t>0,25pts/bonne réponse</t>
  </si>
  <si>
    <t>Pignon A</t>
  </si>
  <si>
    <t>Pignon B</t>
  </si>
  <si>
    <t>Ordonner les étapes de fabrication des plateaux de verre "Float Glass"</t>
  </si>
  <si>
    <t>Mélange des matières premières (Silice+soude+chaux+divers)</t>
  </si>
  <si>
    <t>Monter le mélange à 1550°C</t>
  </si>
  <si>
    <t>Déversage du mélange en fusion sur le bain d'étain</t>
  </si>
  <si>
    <t>Le ruban de verre traverse le four de recuisson</t>
  </si>
  <si>
    <t>Empilage des plateaux sur les pupitres de transport</t>
  </si>
  <si>
    <t>Livraisons des plateaux chez les clients</t>
  </si>
  <si>
    <t>Découpe des plateaux 3000x6000mm</t>
  </si>
  <si>
    <t>Repérage visuel des éventuels défauts</t>
  </si>
  <si>
    <t>L =</t>
  </si>
  <si>
    <t>TBE = Très Basse Emissivité</t>
  </si>
  <si>
    <r>
      <t xml:space="preserve">Remplir la fiche de débit pour </t>
    </r>
    <r>
      <rPr>
        <b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châssis identiques.</t>
    </r>
  </si>
  <si>
    <t>Remplir la fiche de débit de la porte fenêtre coulissante (PFC1)</t>
  </si>
  <si>
    <t>dossier technique. Remplissage DV 4-16-4 TBE.</t>
  </si>
  <si>
    <t>Quelle est l'épaisseur totale d'un 4/16/4 ?</t>
  </si>
  <si>
    <t>16mm</t>
  </si>
  <si>
    <t>24mm</t>
  </si>
  <si>
    <t>32mm</t>
  </si>
  <si>
    <t>T141015</t>
  </si>
  <si>
    <t>T341000</t>
  </si>
  <si>
    <t>T821000 (H)</t>
  </si>
  <si>
    <t>T821000 (L)</t>
  </si>
  <si>
    <t>TGY1104 (H)</t>
  </si>
  <si>
    <t>TGY1104 (L)</t>
  </si>
  <si>
    <t>TGY1120</t>
  </si>
  <si>
    <t>TGY1202</t>
  </si>
  <si>
    <t>TGY1207</t>
  </si>
  <si>
    <t>TGY1208</t>
  </si>
  <si>
    <t>T411005</t>
  </si>
  <si>
    <t>Joint portefeuille</t>
  </si>
  <si>
    <t>T411006</t>
  </si>
  <si>
    <t>T411007</t>
  </si>
  <si>
    <t>TGY5009</t>
  </si>
  <si>
    <t>TGY5010</t>
  </si>
  <si>
    <t>Quantités totale</t>
  </si>
  <si>
    <t>CM T2</t>
  </si>
  <si>
    <t>TGY4006 (H)</t>
  </si>
  <si>
    <t>TGY4006 (L)</t>
  </si>
  <si>
    <t xml:space="preserve"> /1,5</t>
  </si>
  <si>
    <t>0,5/bonne réponse</t>
  </si>
  <si>
    <t xml:space="preserve"> /29,5</t>
  </si>
  <si>
    <t>Calculer la chute que nous aurons lorsque nous tronçonnerons un dormant dont voici les dimensions :</t>
  </si>
  <si>
    <r>
      <t xml:space="preserve">(2x1490 + 2x677) dans 1 barre de 6,5ml (-10mm par passage d'1 lame) </t>
    </r>
    <r>
      <rPr>
        <b/>
        <sz val="12"/>
        <rFont val="Times New Roman"/>
        <family val="1"/>
      </rPr>
      <t>Tronç 2 têtes</t>
    </r>
  </si>
  <si>
    <r>
      <t xml:space="preserve">Déterminer la référence de </t>
    </r>
    <r>
      <rPr>
        <u/>
        <sz val="12"/>
        <rFont val="Times New Roman"/>
        <family val="1"/>
      </rPr>
      <t>la tapée</t>
    </r>
    <r>
      <rPr>
        <sz val="12"/>
        <rFont val="Times New Roman"/>
        <family val="1"/>
      </rPr>
      <t xml:space="preserve"> à utiliser pour poser ce châssis (DT page 09)</t>
    </r>
  </si>
  <si>
    <t>si le doublage est de 8cm :</t>
  </si>
  <si>
    <t>T700076</t>
  </si>
  <si>
    <t>T700077</t>
  </si>
  <si>
    <t>T700078</t>
  </si>
  <si>
    <t>T700079</t>
  </si>
  <si>
    <t>T700080</t>
  </si>
  <si>
    <t>243cm</t>
  </si>
  <si>
    <t>643cm</t>
  </si>
  <si>
    <t>510cm</t>
  </si>
  <si>
    <t>Comment appelle-t-on la fenêtre suivante ?</t>
  </si>
  <si>
    <t>OB 2 vantaux à droite avec allège fixe</t>
  </si>
  <si>
    <t>OB 2 vantaux à droite avec imposte fixe</t>
  </si>
  <si>
    <t>OF 2 vantaux à droite avec imposte fixe</t>
  </si>
  <si>
    <t>OF 2 vantaux à droite avec allège fixe</t>
  </si>
  <si>
    <t>Dessiner la forme suivante sur une feuille A4 blanche en suivant les instructions écrites.</t>
  </si>
  <si>
    <t>Fuyantes à 45°</t>
  </si>
  <si>
    <t>Longueur de la fuyante = cote / 2</t>
  </si>
  <si>
    <t>Le plan sera à l'échelle 2.</t>
  </si>
  <si>
    <t>Cotes en mm</t>
  </si>
  <si>
    <t>?</t>
  </si>
  <si>
    <t>Sur 7 pts</t>
  </si>
  <si>
    <t>Un vitrage feuilleté 33-2</t>
  </si>
  <si>
    <t>mm</t>
  </si>
  <si>
    <t>Un vitrage feuilleté 44-1</t>
  </si>
  <si>
    <t>Un vitrage feuilleté 55-2</t>
  </si>
  <si>
    <t>Un vitrage feuilleté 1010-4</t>
  </si>
  <si>
    <t>Un vitrage feuilleté 333-6</t>
  </si>
  <si>
    <t>Fenêtre PVC dormant 4 chambres</t>
  </si>
  <si>
    <t>Fenêtre PVC dormant 5 chambres</t>
  </si>
  <si>
    <t>Fenêtre PVC dormant 6 chambres</t>
  </si>
  <si>
    <t>Fenêtre PVC dormant 3 chambres</t>
  </si>
  <si>
    <t>Joint de vitrage extérieur</t>
  </si>
  <si>
    <t>Traverse dormant</t>
  </si>
  <si>
    <t>Montant dormant</t>
  </si>
  <si>
    <t>Montant ouvrant</t>
  </si>
  <si>
    <t>Traverse ouvrant</t>
  </si>
  <si>
    <t>Renfort métallique</t>
  </si>
  <si>
    <t xml:space="preserve">Double vitrage </t>
  </si>
  <si>
    <t>Intercalaire DV</t>
  </si>
  <si>
    <t>Joint de battement</t>
  </si>
  <si>
    <t>2 points par bonne réponse</t>
  </si>
  <si>
    <t>Comment appelle-t-on ce type de menuiserie ?</t>
  </si>
  <si>
    <t xml:space="preserve"> /3</t>
  </si>
  <si>
    <t>C'est un DV ayant une couche d'oxyde métallique en face 2 ou 3</t>
  </si>
  <si>
    <t>C'est un DV ayant une couche d'oxyde métallique en face 2</t>
  </si>
  <si>
    <t xml:space="preserve"> / 5</t>
  </si>
  <si>
    <t>Note sur 165</t>
  </si>
  <si>
    <t xml:space="preserve"> /24,5</t>
  </si>
  <si>
    <t>Coefficient 4</t>
  </si>
  <si>
    <r>
      <t>1</t>
    </r>
    <r>
      <rPr>
        <vertAlign val="superscript"/>
        <sz val="10"/>
        <rFont val="Times New Roman"/>
        <family val="1"/>
      </rPr>
      <t>er</t>
    </r>
    <r>
      <rPr>
        <sz val="10"/>
        <rFont val="Times New Roman"/>
        <family val="1"/>
      </rPr>
      <t xml:space="preserve">  bis</t>
    </r>
  </si>
  <si>
    <t>T431025</t>
  </si>
  <si>
    <t>T1311</t>
  </si>
  <si>
    <t>Si une feuille de Butyral de polyvinyle a une épaisseur de 0,38mm, calculer les épaisseurs totales de :</t>
  </si>
  <si>
    <t>Châssis à soufflet</t>
  </si>
  <si>
    <t>Pondération :</t>
  </si>
  <si>
    <t>20mm d'affranchissement</t>
  </si>
  <si>
    <t>Réf :</t>
  </si>
  <si>
    <t>(callage du dessin et du châssis demandé)</t>
  </si>
  <si>
    <t>Perspective cavalière.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</si>
</sst>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2"/>
      <name val="Comic Sans MS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i/>
      <sz val="8"/>
      <name val="Times New Roman"/>
      <family val="1"/>
    </font>
    <font>
      <vertAlign val="superscript"/>
      <sz val="10"/>
      <name val="Times New Roman"/>
      <family val="1"/>
    </font>
    <font>
      <b/>
      <sz val="12"/>
      <name val="Tempus Sans ITC"/>
      <family val="5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36"/>
      <name val="Times New Roman"/>
      <family val="1"/>
    </font>
    <font>
      <sz val="12"/>
      <name val="Comic Sans MS"/>
      <family val="4"/>
    </font>
    <font>
      <i/>
      <sz val="11"/>
      <name val="Times New Roman"/>
      <family val="1"/>
    </font>
    <font>
      <u/>
      <sz val="12"/>
      <name val="Comic Sans MS"/>
      <family val="4"/>
    </font>
    <font>
      <sz val="11"/>
      <name val="Times New Roman"/>
      <family val="1"/>
    </font>
    <font>
      <b/>
      <sz val="24"/>
      <name val="Times New Roman"/>
      <family val="1"/>
    </font>
    <font>
      <b/>
      <sz val="12"/>
      <color rgb="FF0000FF"/>
      <name val="Times New Roman"/>
      <family val="1"/>
    </font>
    <font>
      <sz val="12"/>
      <color theme="0" tint="-0.249977111117893"/>
      <name val="Times New Roman"/>
      <family val="1"/>
    </font>
    <font>
      <sz val="12"/>
      <color rgb="FFFFFFFF"/>
      <name val="Times New Roman"/>
      <family val="1"/>
    </font>
    <font>
      <sz val="12"/>
      <color rgb="FFFFFFFF"/>
      <name val="Tempus Sans ITC"/>
      <family val="5"/>
    </font>
    <font>
      <sz val="9"/>
      <color rgb="FF000000"/>
      <name val="Calibri"/>
      <family val="2"/>
    </font>
    <font>
      <b/>
      <sz val="12"/>
      <color rgb="FFFF0000"/>
      <name val="Times New Roman"/>
      <family val="1"/>
    </font>
    <font>
      <sz val="12"/>
      <color rgb="FFFFFFFF"/>
      <name val="Comic Sans MS"/>
      <family val="4"/>
    </font>
    <font>
      <sz val="12"/>
      <color theme="0"/>
      <name val="Times New Roman"/>
      <family val="1"/>
    </font>
    <font>
      <sz val="20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Calibri"/>
      <family val="2"/>
    </font>
    <font>
      <sz val="12"/>
      <name val="Garamond"/>
      <family val="1"/>
    </font>
    <font>
      <sz val="16"/>
      <name val="Garamond"/>
      <family val="1"/>
    </font>
    <font>
      <sz val="18"/>
      <name val="Garamond"/>
      <family val="1"/>
    </font>
    <font>
      <vertAlign val="superscript"/>
      <sz val="18"/>
      <name val="Garamond"/>
      <family val="1"/>
    </font>
    <font>
      <sz val="9"/>
      <name val="Times New Roman"/>
      <family val="1"/>
    </font>
    <font>
      <sz val="12"/>
      <color theme="0"/>
      <name val="Comic Sans MS"/>
      <family val="4"/>
    </font>
    <font>
      <b/>
      <sz val="12"/>
      <color theme="0"/>
      <name val="Times New Roman"/>
      <family val="1"/>
    </font>
    <font>
      <sz val="12"/>
      <color theme="0"/>
      <name val="Tempus Sans ITC"/>
      <family val="5"/>
    </font>
    <font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shrinkToFit="1"/>
    </xf>
    <xf numFmtId="0" fontId="14" fillId="0" borderId="0" xfId="0" applyFont="1"/>
    <xf numFmtId="0" fontId="16" fillId="0" borderId="0" xfId="0" applyFont="1"/>
    <xf numFmtId="0" fontId="19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4" fillId="0" borderId="0" xfId="0" applyFont="1" applyProtection="1"/>
    <xf numFmtId="0" fontId="1" fillId="0" borderId="6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horizontal="left" vertical="top" shrinkToFit="1"/>
    </xf>
    <xf numFmtId="0" fontId="20" fillId="0" borderId="4" xfId="0" applyFont="1" applyBorder="1" applyAlignment="1" applyProtection="1">
      <alignment vertical="top" shrinkToFit="1"/>
    </xf>
    <xf numFmtId="0" fontId="20" fillId="0" borderId="0" xfId="0" applyFont="1" applyBorder="1" applyAlignment="1" applyProtection="1">
      <alignment vertical="top" shrinkToFit="1"/>
    </xf>
    <xf numFmtId="0" fontId="1" fillId="0" borderId="0" xfId="0" applyFont="1" applyBorder="1" applyAlignment="1" applyProtection="1">
      <alignment horizontal="right" vertical="top" shrinkToFi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 shrinkToFit="1"/>
    </xf>
    <xf numFmtId="0" fontId="5" fillId="2" borderId="7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20" fontId="2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22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3" fillId="0" borderId="0" xfId="0" applyFont="1" applyProtection="1"/>
    <xf numFmtId="0" fontId="1" fillId="0" borderId="0" xfId="0" applyFont="1" applyAlignment="1" applyProtection="1">
      <alignment horizontal="right" vertical="center" shrinkToFit="1"/>
    </xf>
    <xf numFmtId="0" fontId="21" fillId="0" borderId="0" xfId="0" applyFont="1" applyAlignment="1" applyProtection="1">
      <alignment horizontal="center" vertical="center" shrinkToFi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0" fontId="21" fillId="0" borderId="0" xfId="0" applyFont="1" applyBorder="1" applyAlignment="1" applyProtection="1">
      <alignment horizontal="center" vertical="top" shrinkToFit="1"/>
    </xf>
    <xf numFmtId="0" fontId="25" fillId="0" borderId="0" xfId="0" applyFont="1" applyAlignment="1" applyProtection="1">
      <alignment horizontal="left"/>
    </xf>
    <xf numFmtId="0" fontId="19" fillId="0" borderId="3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Border="1" applyAlignment="1" applyProtection="1">
      <alignment vertical="top" shrinkToFit="1"/>
    </xf>
    <xf numFmtId="0" fontId="1" fillId="0" borderId="3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 applyProtection="1">
      <alignment horizontal="center" vertical="center"/>
    </xf>
    <xf numFmtId="0" fontId="19" fillId="7" borderId="3" xfId="0" applyFont="1" applyFill="1" applyBorder="1" applyAlignment="1" applyProtection="1">
      <alignment horizontal="center" vertical="center" shrinkToFit="1"/>
      <protection locked="0"/>
    </xf>
    <xf numFmtId="0" fontId="19" fillId="9" borderId="3" xfId="0" applyFont="1" applyFill="1" applyBorder="1" applyAlignment="1" applyProtection="1">
      <alignment horizontal="center" vertical="center" shrinkToFit="1"/>
      <protection locked="0"/>
    </xf>
    <xf numFmtId="0" fontId="19" fillId="8" borderId="3" xfId="0" applyFont="1" applyFill="1" applyBorder="1" applyAlignment="1" applyProtection="1">
      <alignment horizontal="center" vertical="center" shrinkToFit="1"/>
      <protection locked="0"/>
    </xf>
    <xf numFmtId="0" fontId="2" fillId="10" borderId="3" xfId="0" applyFont="1" applyFill="1" applyBorder="1" applyAlignment="1" applyProtection="1">
      <alignment horizontal="center" vertical="center"/>
    </xf>
    <xf numFmtId="0" fontId="19" fillId="10" borderId="3" xfId="0" applyFont="1" applyFill="1" applyBorder="1" applyAlignment="1" applyProtection="1">
      <alignment horizontal="center" vertical="center" shrinkToFit="1"/>
      <protection locked="0"/>
    </xf>
    <xf numFmtId="0" fontId="19" fillId="6" borderId="3" xfId="0" applyFont="1" applyFill="1" applyBorder="1" applyAlignment="1" applyProtection="1">
      <alignment horizontal="center" vertical="center" shrinkToFit="1"/>
      <protection locked="0"/>
    </xf>
    <xf numFmtId="0" fontId="1" fillId="9" borderId="3" xfId="0" applyFont="1" applyFill="1" applyBorder="1" applyAlignment="1" applyProtection="1">
      <alignment horizontal="center" vertical="center" shrinkToFit="1"/>
    </xf>
    <xf numFmtId="0" fontId="1" fillId="8" borderId="3" xfId="0" applyFont="1" applyFill="1" applyBorder="1" applyAlignment="1" applyProtection="1">
      <alignment horizontal="center" vertical="center" shrinkToFit="1"/>
    </xf>
    <xf numFmtId="0" fontId="1" fillId="10" borderId="3" xfId="0" applyFont="1" applyFill="1" applyBorder="1" applyAlignment="1" applyProtection="1">
      <alignment horizontal="center" vertical="center" shrinkToFit="1"/>
    </xf>
    <xf numFmtId="0" fontId="1" fillId="6" borderId="3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vertical="center" shrinkToFit="1"/>
    </xf>
    <xf numFmtId="0" fontId="19" fillId="4" borderId="3" xfId="0" applyFont="1" applyFill="1" applyBorder="1" applyAlignment="1" applyProtection="1">
      <alignment horizontal="center" vertical="center"/>
    </xf>
    <xf numFmtId="0" fontId="24" fillId="5" borderId="0" xfId="0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horizontal="right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29" fillId="0" borderId="0" xfId="0" applyFont="1" applyProtection="1"/>
    <xf numFmtId="0" fontId="26" fillId="0" borderId="0" xfId="0" applyFont="1" applyAlignment="1" applyProtection="1">
      <alignment vertical="center" shrinkToFit="1"/>
    </xf>
    <xf numFmtId="0" fontId="26" fillId="0" borderId="0" xfId="0" applyFont="1" applyBorder="1" applyAlignment="1" applyProtection="1">
      <alignment vertical="top" shrinkToFit="1"/>
    </xf>
    <xf numFmtId="164" fontId="26" fillId="0" borderId="3" xfId="0" applyNumberFormat="1" applyFont="1" applyBorder="1" applyAlignment="1" applyProtection="1">
      <alignment horizontal="center" vertical="center" shrinkToFit="1"/>
    </xf>
    <xf numFmtId="0" fontId="35" fillId="0" borderId="0" xfId="0" applyFont="1" applyFill="1" applyBorder="1" applyAlignment="1" applyProtection="1">
      <alignment horizontal="center"/>
    </xf>
    <xf numFmtId="0" fontId="35" fillId="0" borderId="0" xfId="0" applyFont="1" applyFill="1" applyBorder="1" applyProtection="1"/>
    <xf numFmtId="0" fontId="35" fillId="0" borderId="0" xfId="0" applyFont="1" applyProtection="1"/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 shrinkToFit="1"/>
    </xf>
    <xf numFmtId="0" fontId="36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Protection="1"/>
    <xf numFmtId="0" fontId="36" fillId="0" borderId="0" xfId="0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36" fillId="0" borderId="0" xfId="0" applyFont="1" applyFill="1" applyBorder="1" applyAlignment="1" applyProtection="1">
      <alignment horizontal="center" vertical="top" wrapText="1"/>
    </xf>
    <xf numFmtId="0" fontId="11" fillId="0" borderId="6" xfId="1" applyFont="1" applyBorder="1" applyAlignment="1" applyProtection="1">
      <alignment horizontal="center" vertical="center" wrapText="1" shrinkToFit="1"/>
    </xf>
    <xf numFmtId="0" fontId="11" fillId="0" borderId="4" xfId="1" applyFont="1" applyBorder="1" applyAlignment="1" applyProtection="1">
      <alignment horizontal="center" vertical="center" wrapText="1" shrinkToFit="1"/>
    </xf>
    <xf numFmtId="0" fontId="11" fillId="0" borderId="7" xfId="1" applyFont="1" applyBorder="1" applyAlignment="1" applyProtection="1">
      <alignment horizontal="center" vertical="center" wrapText="1" shrinkToFit="1"/>
    </xf>
    <xf numFmtId="0" fontId="11" fillId="0" borderId="9" xfId="1" applyFont="1" applyBorder="1" applyAlignment="1" applyProtection="1">
      <alignment horizontal="center" vertical="center" wrapText="1" shrinkToFit="1"/>
    </xf>
    <xf numFmtId="0" fontId="11" fillId="0" borderId="0" xfId="1" applyFont="1" applyBorder="1" applyAlignment="1" applyProtection="1">
      <alignment horizontal="center" vertical="center" wrapText="1" shrinkToFit="1"/>
    </xf>
    <xf numFmtId="0" fontId="11" fillId="0" borderId="10" xfId="1" applyFont="1" applyBorder="1" applyAlignment="1" applyProtection="1">
      <alignment horizontal="center" vertical="center" wrapText="1" shrinkToFit="1"/>
    </xf>
    <xf numFmtId="0" fontId="11" fillId="0" borderId="11" xfId="1" applyFont="1" applyBorder="1" applyAlignment="1" applyProtection="1">
      <alignment horizontal="center" vertical="center" wrapText="1" shrinkToFit="1"/>
    </xf>
    <xf numFmtId="0" fontId="11" fillId="0" borderId="12" xfId="1" applyFont="1" applyBorder="1" applyAlignment="1" applyProtection="1">
      <alignment horizontal="center" vertical="center" wrapText="1" shrinkToFit="1"/>
    </xf>
    <xf numFmtId="0" fontId="11" fillId="0" borderId="13" xfId="1" applyFont="1" applyBorder="1" applyAlignment="1" applyProtection="1">
      <alignment horizontal="center" vertical="center" wrapText="1" shrinkToFit="1"/>
    </xf>
    <xf numFmtId="0" fontId="1" fillId="0" borderId="3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shrinkToFit="1"/>
    </xf>
    <xf numFmtId="0" fontId="5" fillId="2" borderId="5" xfId="0" applyFont="1" applyFill="1" applyBorder="1" applyAlignment="1" applyProtection="1">
      <alignment horizontal="left" vertical="center" shrinkToFit="1"/>
    </xf>
    <xf numFmtId="0" fontId="5" fillId="2" borderId="2" xfId="0" applyFont="1" applyFill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left" vertical="center" textRotation="90"/>
    </xf>
    <xf numFmtId="0" fontId="1" fillId="0" borderId="0" xfId="0" applyFont="1" applyAlignment="1" applyProtection="1">
      <alignment horizontal="left"/>
    </xf>
    <xf numFmtId="0" fontId="2" fillId="3" borderId="3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textRotation="90"/>
    </xf>
    <xf numFmtId="0" fontId="3" fillId="0" borderId="7" xfId="0" applyFont="1" applyBorder="1" applyAlignment="1" applyProtection="1">
      <alignment horizontal="center" vertical="center" textRotation="90"/>
    </xf>
    <xf numFmtId="0" fontId="3" fillId="0" borderId="9" xfId="0" applyFont="1" applyBorder="1" applyAlignment="1" applyProtection="1">
      <alignment horizontal="center" vertical="center" textRotation="90"/>
    </xf>
    <xf numFmtId="0" fontId="3" fillId="0" borderId="10" xfId="0" applyFont="1" applyBorder="1" applyAlignment="1" applyProtection="1">
      <alignment horizontal="center" vertical="center" textRotation="90"/>
    </xf>
    <xf numFmtId="0" fontId="3" fillId="0" borderId="11" xfId="0" applyFont="1" applyBorder="1" applyAlignment="1" applyProtection="1">
      <alignment horizontal="center" vertical="center" textRotation="90"/>
    </xf>
    <xf numFmtId="0" fontId="3" fillId="0" borderId="13" xfId="0" applyFont="1" applyBorder="1" applyAlignment="1" applyProtection="1">
      <alignment horizontal="center" vertical="center" textRotation="90"/>
    </xf>
    <xf numFmtId="0" fontId="18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7" fillId="0" borderId="6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27" fillId="0" borderId="11" xfId="0" applyFont="1" applyBorder="1" applyAlignment="1" applyProtection="1">
      <alignment horizontal="center" vertical="center" shrinkToFit="1"/>
      <protection locked="0"/>
    </xf>
    <xf numFmtId="0" fontId="27" fillId="0" borderId="12" xfId="0" applyFont="1" applyBorder="1" applyAlignment="1" applyProtection="1">
      <alignment horizontal="center" vertical="center" shrinkToFit="1"/>
      <protection locked="0"/>
    </xf>
    <xf numFmtId="0" fontId="27" fillId="0" borderId="13" xfId="0" applyFont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</xf>
    <xf numFmtId="0" fontId="5" fillId="2" borderId="4" xfId="0" applyFont="1" applyFill="1" applyBorder="1" applyAlignment="1" applyProtection="1">
      <alignment horizontal="left" vertical="center" shrinkToFit="1"/>
    </xf>
    <xf numFmtId="0" fontId="5" fillId="2" borderId="7" xfId="0" applyFont="1" applyFill="1" applyBorder="1" applyAlignment="1" applyProtection="1">
      <alignment horizontal="left" vertical="center" shrinkToFit="1"/>
    </xf>
    <xf numFmtId="0" fontId="19" fillId="0" borderId="5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center" textRotation="90"/>
    </xf>
    <xf numFmtId="0" fontId="3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3" Type="http://schemas.openxmlformats.org/officeDocument/2006/relationships/image" Target="../media/image9.png"/><Relationship Id="rId21" Type="http://schemas.openxmlformats.org/officeDocument/2006/relationships/image" Target="../media/image27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1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6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30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10" Type="http://schemas.openxmlformats.org/officeDocument/2006/relationships/image" Target="../media/image16.png"/><Relationship Id="rId19" Type="http://schemas.openxmlformats.org/officeDocument/2006/relationships/image" Target="../media/image25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90</xdr:row>
      <xdr:rowOff>161925</xdr:rowOff>
    </xdr:from>
    <xdr:to>
      <xdr:col>0</xdr:col>
      <xdr:colOff>638175</xdr:colOff>
      <xdr:row>91</xdr:row>
      <xdr:rowOff>133350</xdr:rowOff>
    </xdr:to>
    <xdr:sp macro="" textlink="">
      <xdr:nvSpPr>
        <xdr:cNvPr id="46639" name="Rectangle 1"/>
        <xdr:cNvSpPr>
          <a:spLocks noChangeArrowheads="1"/>
        </xdr:cNvSpPr>
      </xdr:nvSpPr>
      <xdr:spPr bwMode="auto">
        <a:xfrm>
          <a:off x="371475" y="19040475"/>
          <a:ext cx="266700" cy="171450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704850</xdr:colOff>
      <xdr:row>234</xdr:row>
      <xdr:rowOff>190500</xdr:rowOff>
    </xdr:from>
    <xdr:to>
      <xdr:col>3</xdr:col>
      <xdr:colOff>247650</xdr:colOff>
      <xdr:row>236</xdr:row>
      <xdr:rowOff>19050</xdr:rowOff>
    </xdr:to>
    <xdr:sp macro="" textlink="">
      <xdr:nvSpPr>
        <xdr:cNvPr id="67" name="Text Box 124"/>
        <xdr:cNvSpPr txBox="1">
          <a:spLocks noChangeArrowheads="1"/>
        </xdr:cNvSpPr>
      </xdr:nvSpPr>
      <xdr:spPr bwMode="auto">
        <a:xfrm>
          <a:off x="1619250" y="4641532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Béton</a:t>
          </a:r>
        </a:p>
      </xdr:txBody>
    </xdr:sp>
    <xdr:clientData/>
  </xdr:twoCellAnchor>
  <xdr:twoCellAnchor>
    <xdr:from>
      <xdr:col>1</xdr:col>
      <xdr:colOff>704850</xdr:colOff>
      <xdr:row>240</xdr:row>
      <xdr:rowOff>171450</xdr:rowOff>
    </xdr:from>
    <xdr:to>
      <xdr:col>3</xdr:col>
      <xdr:colOff>247650</xdr:colOff>
      <xdr:row>242</xdr:row>
      <xdr:rowOff>0</xdr:rowOff>
    </xdr:to>
    <xdr:sp macro="" textlink="">
      <xdr:nvSpPr>
        <xdr:cNvPr id="68" name="Text Box 125"/>
        <xdr:cNvSpPr txBox="1">
          <a:spLocks noChangeArrowheads="1"/>
        </xdr:cNvSpPr>
      </xdr:nvSpPr>
      <xdr:spPr bwMode="auto">
        <a:xfrm>
          <a:off x="1619250" y="4759642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Précadre</a:t>
          </a:r>
        </a:p>
      </xdr:txBody>
    </xdr:sp>
    <xdr:clientData/>
  </xdr:twoCellAnchor>
  <xdr:twoCellAnchor>
    <xdr:from>
      <xdr:col>1</xdr:col>
      <xdr:colOff>704850</xdr:colOff>
      <xdr:row>242</xdr:row>
      <xdr:rowOff>9525</xdr:rowOff>
    </xdr:from>
    <xdr:to>
      <xdr:col>3</xdr:col>
      <xdr:colOff>247650</xdr:colOff>
      <xdr:row>243</xdr:row>
      <xdr:rowOff>38100</xdr:rowOff>
    </xdr:to>
    <xdr:sp macro="" textlink="">
      <xdr:nvSpPr>
        <xdr:cNvPr id="69" name="Text Box 126"/>
        <xdr:cNvSpPr txBox="1">
          <a:spLocks noChangeArrowheads="1"/>
        </xdr:cNvSpPr>
      </xdr:nvSpPr>
      <xdr:spPr bwMode="auto">
        <a:xfrm>
          <a:off x="1619250" y="4783455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Tapée</a:t>
          </a:r>
        </a:p>
      </xdr:txBody>
    </xdr:sp>
    <xdr:clientData/>
  </xdr:twoCellAnchor>
  <xdr:twoCellAnchor>
    <xdr:from>
      <xdr:col>1</xdr:col>
      <xdr:colOff>676275</xdr:colOff>
      <xdr:row>243</xdr:row>
      <xdr:rowOff>19050</xdr:rowOff>
    </xdr:from>
    <xdr:to>
      <xdr:col>3</xdr:col>
      <xdr:colOff>219075</xdr:colOff>
      <xdr:row>244</xdr:row>
      <xdr:rowOff>47625</xdr:rowOff>
    </xdr:to>
    <xdr:sp macro="" textlink="">
      <xdr:nvSpPr>
        <xdr:cNvPr id="70" name="Text Box 127"/>
        <xdr:cNvSpPr txBox="1">
          <a:spLocks noChangeArrowheads="1"/>
        </xdr:cNvSpPr>
      </xdr:nvSpPr>
      <xdr:spPr bwMode="auto">
        <a:xfrm>
          <a:off x="1590675" y="4804410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Dormant</a:t>
          </a:r>
        </a:p>
      </xdr:txBody>
    </xdr:sp>
    <xdr:clientData/>
  </xdr:twoCellAnchor>
  <xdr:twoCellAnchor>
    <xdr:from>
      <xdr:col>0</xdr:col>
      <xdr:colOff>190500</xdr:colOff>
      <xdr:row>248</xdr:row>
      <xdr:rowOff>123825</xdr:rowOff>
    </xdr:from>
    <xdr:to>
      <xdr:col>1</xdr:col>
      <xdr:colOff>647700</xdr:colOff>
      <xdr:row>249</xdr:row>
      <xdr:rowOff>152400</xdr:rowOff>
    </xdr:to>
    <xdr:sp macro="" textlink="">
      <xdr:nvSpPr>
        <xdr:cNvPr id="71" name="Text Box 128"/>
        <xdr:cNvSpPr txBox="1">
          <a:spLocks noChangeArrowheads="1"/>
        </xdr:cNvSpPr>
      </xdr:nvSpPr>
      <xdr:spPr bwMode="auto">
        <a:xfrm>
          <a:off x="190500" y="4914900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Isolant</a:t>
          </a:r>
        </a:p>
      </xdr:txBody>
    </xdr:sp>
    <xdr:clientData/>
  </xdr:twoCellAnchor>
  <xdr:twoCellAnchor>
    <xdr:from>
      <xdr:col>1</xdr:col>
      <xdr:colOff>523875</xdr:colOff>
      <xdr:row>249</xdr:row>
      <xdr:rowOff>142875</xdr:rowOff>
    </xdr:from>
    <xdr:to>
      <xdr:col>3</xdr:col>
      <xdr:colOff>66675</xdr:colOff>
      <xdr:row>250</xdr:row>
      <xdr:rowOff>171450</xdr:rowOff>
    </xdr:to>
    <xdr:sp macro="" textlink="">
      <xdr:nvSpPr>
        <xdr:cNvPr id="72" name="Text Box 129"/>
        <xdr:cNvSpPr txBox="1">
          <a:spLocks noChangeArrowheads="1"/>
        </xdr:cNvSpPr>
      </xdr:nvSpPr>
      <xdr:spPr bwMode="auto">
        <a:xfrm>
          <a:off x="1438275" y="4936807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Paumelle</a:t>
          </a:r>
        </a:p>
      </xdr:txBody>
    </xdr:sp>
    <xdr:clientData/>
  </xdr:twoCellAnchor>
  <xdr:twoCellAnchor>
    <xdr:from>
      <xdr:col>5</xdr:col>
      <xdr:colOff>323850</xdr:colOff>
      <xdr:row>249</xdr:row>
      <xdr:rowOff>161925</xdr:rowOff>
    </xdr:from>
    <xdr:to>
      <xdr:col>6</xdr:col>
      <xdr:colOff>781050</xdr:colOff>
      <xdr:row>250</xdr:row>
      <xdr:rowOff>190500</xdr:rowOff>
    </xdr:to>
    <xdr:sp macro="" textlink="">
      <xdr:nvSpPr>
        <xdr:cNvPr id="73" name="Text Box 130"/>
        <xdr:cNvSpPr txBox="1">
          <a:spLocks noChangeArrowheads="1"/>
        </xdr:cNvSpPr>
      </xdr:nvSpPr>
      <xdr:spPr bwMode="auto">
        <a:xfrm>
          <a:off x="4895850" y="4938712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Poignée</a:t>
          </a:r>
        </a:p>
      </xdr:txBody>
    </xdr:sp>
    <xdr:clientData/>
  </xdr:twoCellAnchor>
  <xdr:twoCellAnchor>
    <xdr:from>
      <xdr:col>6</xdr:col>
      <xdr:colOff>47625</xdr:colOff>
      <xdr:row>248</xdr:row>
      <xdr:rowOff>161925</xdr:rowOff>
    </xdr:from>
    <xdr:to>
      <xdr:col>8</xdr:col>
      <xdr:colOff>0</xdr:colOff>
      <xdr:row>249</xdr:row>
      <xdr:rowOff>190500</xdr:rowOff>
    </xdr:to>
    <xdr:sp macro="" textlink="">
      <xdr:nvSpPr>
        <xdr:cNvPr id="74" name="Text Box 131"/>
        <xdr:cNvSpPr txBox="1">
          <a:spLocks noChangeArrowheads="1"/>
        </xdr:cNvSpPr>
      </xdr:nvSpPr>
      <xdr:spPr bwMode="auto">
        <a:xfrm>
          <a:off x="5534025" y="49187100"/>
          <a:ext cx="1247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Couvre-joint</a:t>
          </a:r>
        </a:p>
      </xdr:txBody>
    </xdr:sp>
    <xdr:clientData/>
  </xdr:twoCellAnchor>
  <xdr:twoCellAnchor>
    <xdr:from>
      <xdr:col>5</xdr:col>
      <xdr:colOff>219075</xdr:colOff>
      <xdr:row>243</xdr:row>
      <xdr:rowOff>171450</xdr:rowOff>
    </xdr:from>
    <xdr:to>
      <xdr:col>6</xdr:col>
      <xdr:colOff>676275</xdr:colOff>
      <xdr:row>245</xdr:row>
      <xdr:rowOff>0</xdr:rowOff>
    </xdr:to>
    <xdr:sp macro="" textlink="">
      <xdr:nvSpPr>
        <xdr:cNvPr id="75" name="Text Box 132"/>
        <xdr:cNvSpPr txBox="1">
          <a:spLocks noChangeArrowheads="1"/>
        </xdr:cNvSpPr>
      </xdr:nvSpPr>
      <xdr:spPr bwMode="auto">
        <a:xfrm>
          <a:off x="4791075" y="4819650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Ouvrant</a:t>
          </a:r>
        </a:p>
      </xdr:txBody>
    </xdr:sp>
    <xdr:clientData/>
  </xdr:twoCellAnchor>
  <xdr:twoCellAnchor>
    <xdr:from>
      <xdr:col>3</xdr:col>
      <xdr:colOff>809625</xdr:colOff>
      <xdr:row>242</xdr:row>
      <xdr:rowOff>123825</xdr:rowOff>
    </xdr:from>
    <xdr:to>
      <xdr:col>5</xdr:col>
      <xdr:colOff>352425</xdr:colOff>
      <xdr:row>243</xdr:row>
      <xdr:rowOff>152400</xdr:rowOff>
    </xdr:to>
    <xdr:sp macro="" textlink="">
      <xdr:nvSpPr>
        <xdr:cNvPr id="76" name="Text Box 133"/>
        <xdr:cNvSpPr txBox="1">
          <a:spLocks noChangeArrowheads="1"/>
        </xdr:cNvSpPr>
      </xdr:nvSpPr>
      <xdr:spPr bwMode="auto">
        <a:xfrm>
          <a:off x="3552825" y="4794885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Joint de battement</a:t>
          </a:r>
        </a:p>
      </xdr:txBody>
    </xdr:sp>
    <xdr:clientData/>
  </xdr:twoCellAnchor>
  <xdr:twoCellAnchor>
    <xdr:from>
      <xdr:col>1</xdr:col>
      <xdr:colOff>495300</xdr:colOff>
      <xdr:row>248</xdr:row>
      <xdr:rowOff>76200</xdr:rowOff>
    </xdr:from>
    <xdr:to>
      <xdr:col>3</xdr:col>
      <xdr:colOff>38100</xdr:colOff>
      <xdr:row>249</xdr:row>
      <xdr:rowOff>104775</xdr:rowOff>
    </xdr:to>
    <xdr:sp macro="" textlink="">
      <xdr:nvSpPr>
        <xdr:cNvPr id="77" name="Text Box 134"/>
        <xdr:cNvSpPr txBox="1">
          <a:spLocks noChangeArrowheads="1"/>
        </xdr:cNvSpPr>
      </xdr:nvSpPr>
      <xdr:spPr bwMode="auto">
        <a:xfrm>
          <a:off x="1409700" y="4910137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Support de cale</a:t>
          </a:r>
        </a:p>
      </xdr:txBody>
    </xdr:sp>
    <xdr:clientData/>
  </xdr:twoCellAnchor>
  <xdr:twoCellAnchor>
    <xdr:from>
      <xdr:col>2</xdr:col>
      <xdr:colOff>238125</xdr:colOff>
      <xdr:row>244</xdr:row>
      <xdr:rowOff>0</xdr:rowOff>
    </xdr:from>
    <xdr:to>
      <xdr:col>3</xdr:col>
      <xdr:colOff>695325</xdr:colOff>
      <xdr:row>245</xdr:row>
      <xdr:rowOff>28575</xdr:rowOff>
    </xdr:to>
    <xdr:sp macro="" textlink="">
      <xdr:nvSpPr>
        <xdr:cNvPr id="78" name="Text Box 135"/>
        <xdr:cNvSpPr txBox="1">
          <a:spLocks noChangeArrowheads="1"/>
        </xdr:cNvSpPr>
      </xdr:nvSpPr>
      <xdr:spPr bwMode="auto">
        <a:xfrm>
          <a:off x="2066925" y="4822507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Vitrage</a:t>
          </a:r>
        </a:p>
      </xdr:txBody>
    </xdr:sp>
    <xdr:clientData/>
  </xdr:twoCellAnchor>
  <xdr:twoCellAnchor>
    <xdr:from>
      <xdr:col>3</xdr:col>
      <xdr:colOff>219075</xdr:colOff>
      <xdr:row>243</xdr:row>
      <xdr:rowOff>161925</xdr:rowOff>
    </xdr:from>
    <xdr:to>
      <xdr:col>4</xdr:col>
      <xdr:colOff>676275</xdr:colOff>
      <xdr:row>244</xdr:row>
      <xdr:rowOff>190500</xdr:rowOff>
    </xdr:to>
    <xdr:sp macro="" textlink="">
      <xdr:nvSpPr>
        <xdr:cNvPr id="79" name="Text Box 136"/>
        <xdr:cNvSpPr txBox="1">
          <a:spLocks noChangeArrowheads="1"/>
        </xdr:cNvSpPr>
      </xdr:nvSpPr>
      <xdr:spPr bwMode="auto">
        <a:xfrm>
          <a:off x="2962275" y="4818697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Profil de battement</a:t>
          </a:r>
        </a:p>
      </xdr:txBody>
    </xdr:sp>
    <xdr:clientData/>
  </xdr:twoCellAnchor>
  <xdr:twoCellAnchor>
    <xdr:from>
      <xdr:col>2</xdr:col>
      <xdr:colOff>457200</xdr:colOff>
      <xdr:row>249</xdr:row>
      <xdr:rowOff>142875</xdr:rowOff>
    </xdr:from>
    <xdr:to>
      <xdr:col>4</xdr:col>
      <xdr:colOff>0</xdr:colOff>
      <xdr:row>250</xdr:row>
      <xdr:rowOff>171450</xdr:rowOff>
    </xdr:to>
    <xdr:sp macro="" textlink="">
      <xdr:nvSpPr>
        <xdr:cNvPr id="81" name="Text Box 138"/>
        <xdr:cNvSpPr txBox="1">
          <a:spLocks noChangeArrowheads="1"/>
        </xdr:cNvSpPr>
      </xdr:nvSpPr>
      <xdr:spPr bwMode="auto">
        <a:xfrm>
          <a:off x="2286000" y="4936807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Tige de crémone</a:t>
          </a:r>
        </a:p>
      </xdr:txBody>
    </xdr:sp>
    <xdr:clientData/>
  </xdr:twoCellAnchor>
  <xdr:twoCellAnchor>
    <xdr:from>
      <xdr:col>5</xdr:col>
      <xdr:colOff>247650</xdr:colOff>
      <xdr:row>248</xdr:row>
      <xdr:rowOff>104775</xdr:rowOff>
    </xdr:from>
    <xdr:to>
      <xdr:col>6</xdr:col>
      <xdr:colOff>704850</xdr:colOff>
      <xdr:row>249</xdr:row>
      <xdr:rowOff>133350</xdr:rowOff>
    </xdr:to>
    <xdr:sp macro="" textlink="">
      <xdr:nvSpPr>
        <xdr:cNvPr id="82" name="Text Box 139"/>
        <xdr:cNvSpPr txBox="1">
          <a:spLocks noChangeArrowheads="1"/>
        </xdr:cNvSpPr>
      </xdr:nvSpPr>
      <xdr:spPr bwMode="auto">
        <a:xfrm>
          <a:off x="4819650" y="49129950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Parclose</a:t>
          </a:r>
        </a:p>
      </xdr:txBody>
    </xdr:sp>
    <xdr:clientData/>
  </xdr:twoCellAnchor>
  <xdr:twoCellAnchor>
    <xdr:from>
      <xdr:col>4</xdr:col>
      <xdr:colOff>180975</xdr:colOff>
      <xdr:row>248</xdr:row>
      <xdr:rowOff>171450</xdr:rowOff>
    </xdr:from>
    <xdr:to>
      <xdr:col>5</xdr:col>
      <xdr:colOff>638175</xdr:colOff>
      <xdr:row>250</xdr:row>
      <xdr:rowOff>0</xdr:rowOff>
    </xdr:to>
    <xdr:sp macro="" textlink="">
      <xdr:nvSpPr>
        <xdr:cNvPr id="83" name="Text Box 140"/>
        <xdr:cNvSpPr txBox="1">
          <a:spLocks noChangeArrowheads="1"/>
        </xdr:cNvSpPr>
      </xdr:nvSpPr>
      <xdr:spPr bwMode="auto">
        <a:xfrm>
          <a:off x="3838575" y="49196625"/>
          <a:ext cx="1371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bg1"/>
              </a:solidFill>
              <a:latin typeface="Times New Roman"/>
              <a:cs typeface="Times New Roman"/>
            </a:rPr>
            <a:t>Joint de vitrage</a:t>
          </a:r>
        </a:p>
      </xdr:txBody>
    </xdr:sp>
    <xdr:clientData/>
  </xdr:twoCellAnchor>
  <xdr:twoCellAnchor>
    <xdr:from>
      <xdr:col>0</xdr:col>
      <xdr:colOff>0</xdr:colOff>
      <xdr:row>87</xdr:row>
      <xdr:rowOff>85725</xdr:rowOff>
    </xdr:from>
    <xdr:to>
      <xdr:col>7</xdr:col>
      <xdr:colOff>392891</xdr:colOff>
      <xdr:row>249</xdr:row>
      <xdr:rowOff>166555</xdr:rowOff>
    </xdr:to>
    <xdr:grpSp>
      <xdr:nvGrpSpPr>
        <xdr:cNvPr id="2" name="Groupe 1"/>
        <xdr:cNvGrpSpPr/>
      </xdr:nvGrpSpPr>
      <xdr:grpSpPr>
        <a:xfrm>
          <a:off x="0" y="19364325"/>
          <a:ext cx="6793691" cy="32446780"/>
          <a:chOff x="0" y="19326225"/>
          <a:chExt cx="6793691" cy="32246755"/>
        </a:xfrm>
      </xdr:grpSpPr>
      <xdr:pic>
        <xdr:nvPicPr>
          <xdr:cNvPr id="46689" name="Image 158" descr="T2.jp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448175" y="39700200"/>
            <a:ext cx="2307648" cy="1733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46717" name="Groupe 151"/>
          <xdr:cNvGrpSpPr>
            <a:grpSpLocks/>
          </xdr:cNvGrpSpPr>
        </xdr:nvGrpSpPr>
        <xdr:grpSpPr bwMode="auto">
          <a:xfrm flipH="1">
            <a:off x="762000" y="44462700"/>
            <a:ext cx="5095875" cy="1657350"/>
            <a:chOff x="762000" y="42510075"/>
            <a:chExt cx="5095875" cy="1609725"/>
          </a:xfrm>
        </xdr:grpSpPr>
        <xdr:sp macro="" textlink="">
          <xdr:nvSpPr>
            <xdr:cNvPr id="46725" name="Rectangle 35"/>
            <xdr:cNvSpPr>
              <a:spLocks noChangeArrowheads="1"/>
            </xdr:cNvSpPr>
          </xdr:nvSpPr>
          <xdr:spPr bwMode="auto">
            <a:xfrm>
              <a:off x="762000" y="42510075"/>
              <a:ext cx="1352550" cy="1590675"/>
            </a:xfrm>
            <a:prstGeom prst="rect">
              <a:avLst/>
            </a:prstGeom>
            <a:solidFill>
              <a:srgbClr val="F5F5F5"/>
            </a:solidFill>
            <a:ln w="2540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26" name="Rectangle 36"/>
            <xdr:cNvSpPr>
              <a:spLocks noChangeArrowheads="1"/>
            </xdr:cNvSpPr>
          </xdr:nvSpPr>
          <xdr:spPr bwMode="auto">
            <a:xfrm>
              <a:off x="2600325" y="42519600"/>
              <a:ext cx="1352550" cy="1590675"/>
            </a:xfrm>
            <a:prstGeom prst="rect">
              <a:avLst/>
            </a:prstGeom>
            <a:solidFill>
              <a:srgbClr val="F5F5F5"/>
            </a:solidFill>
            <a:ln w="2540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27" name="Rectangle 37"/>
            <xdr:cNvSpPr>
              <a:spLocks noChangeArrowheads="1"/>
            </xdr:cNvSpPr>
          </xdr:nvSpPr>
          <xdr:spPr bwMode="auto">
            <a:xfrm>
              <a:off x="4505325" y="42529125"/>
              <a:ext cx="1352550" cy="1590675"/>
            </a:xfrm>
            <a:prstGeom prst="rect">
              <a:avLst/>
            </a:prstGeom>
            <a:solidFill>
              <a:srgbClr val="F5F5F5"/>
            </a:solidFill>
            <a:ln w="2540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28" name="Line 38"/>
            <xdr:cNvSpPr>
              <a:spLocks noChangeShapeType="1"/>
            </xdr:cNvSpPr>
          </xdr:nvSpPr>
          <xdr:spPr bwMode="auto">
            <a:xfrm flipH="1">
              <a:off x="771525" y="42510075"/>
              <a:ext cx="1343025" cy="78105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29" name="Line 39"/>
            <xdr:cNvSpPr>
              <a:spLocks noChangeShapeType="1"/>
            </xdr:cNvSpPr>
          </xdr:nvSpPr>
          <xdr:spPr bwMode="auto">
            <a:xfrm>
              <a:off x="771525" y="43291125"/>
              <a:ext cx="1343025" cy="80010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30" name="Line 40"/>
            <xdr:cNvSpPr>
              <a:spLocks noChangeShapeType="1"/>
            </xdr:cNvSpPr>
          </xdr:nvSpPr>
          <xdr:spPr bwMode="auto">
            <a:xfrm>
              <a:off x="2600325" y="42529125"/>
              <a:ext cx="1343025" cy="76200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31" name="Line 41"/>
            <xdr:cNvSpPr>
              <a:spLocks noChangeShapeType="1"/>
            </xdr:cNvSpPr>
          </xdr:nvSpPr>
          <xdr:spPr bwMode="auto">
            <a:xfrm flipH="1">
              <a:off x="2600325" y="43291125"/>
              <a:ext cx="1343025" cy="80962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32" name="Line 42"/>
            <xdr:cNvSpPr>
              <a:spLocks noChangeShapeType="1"/>
            </xdr:cNvSpPr>
          </xdr:nvSpPr>
          <xdr:spPr bwMode="auto">
            <a:xfrm flipV="1">
              <a:off x="2600325" y="42519600"/>
              <a:ext cx="685800" cy="158115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33" name="Line 43"/>
            <xdr:cNvSpPr>
              <a:spLocks noChangeShapeType="1"/>
            </xdr:cNvSpPr>
          </xdr:nvSpPr>
          <xdr:spPr bwMode="auto">
            <a:xfrm>
              <a:off x="3286125" y="42519600"/>
              <a:ext cx="666750" cy="158115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6734" name="Line 44"/>
            <xdr:cNvSpPr>
              <a:spLocks noChangeShapeType="1"/>
            </xdr:cNvSpPr>
          </xdr:nvSpPr>
          <xdr:spPr bwMode="auto">
            <a:xfrm>
              <a:off x="4514850" y="42929175"/>
              <a:ext cx="685800" cy="119062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46735" name="Line 45"/>
            <xdr:cNvSpPr>
              <a:spLocks noChangeShapeType="1"/>
            </xdr:cNvSpPr>
          </xdr:nvSpPr>
          <xdr:spPr bwMode="auto">
            <a:xfrm flipV="1">
              <a:off x="5200650" y="42910125"/>
              <a:ext cx="638175" cy="120967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46736" name="Rectangle 46"/>
            <xdr:cNvSpPr>
              <a:spLocks noChangeArrowheads="1"/>
            </xdr:cNvSpPr>
          </xdr:nvSpPr>
          <xdr:spPr bwMode="auto">
            <a:xfrm>
              <a:off x="1685925" y="4402455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37" name="Rectangle 47"/>
            <xdr:cNvSpPr>
              <a:spLocks noChangeArrowheads="1"/>
            </xdr:cNvSpPr>
          </xdr:nvSpPr>
          <xdr:spPr bwMode="auto">
            <a:xfrm>
              <a:off x="904875" y="425100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38" name="Rectangle 48"/>
            <xdr:cNvSpPr>
              <a:spLocks noChangeArrowheads="1"/>
            </xdr:cNvSpPr>
          </xdr:nvSpPr>
          <xdr:spPr bwMode="auto">
            <a:xfrm rot="-5400000">
              <a:off x="704850" y="426624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39" name="Rectangle 49"/>
            <xdr:cNvSpPr>
              <a:spLocks noChangeArrowheads="1"/>
            </xdr:cNvSpPr>
          </xdr:nvSpPr>
          <xdr:spPr bwMode="auto">
            <a:xfrm rot="-5400000">
              <a:off x="1971675" y="437388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0" name="Rectangle 50"/>
            <xdr:cNvSpPr>
              <a:spLocks noChangeArrowheads="1"/>
            </xdr:cNvSpPr>
          </xdr:nvSpPr>
          <xdr:spPr bwMode="auto">
            <a:xfrm rot="-5400000">
              <a:off x="2543175" y="4272915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1" name="Rectangle 51"/>
            <xdr:cNvSpPr>
              <a:spLocks noChangeArrowheads="1"/>
            </xdr:cNvSpPr>
          </xdr:nvSpPr>
          <xdr:spPr bwMode="auto">
            <a:xfrm rot="-5400000">
              <a:off x="3810000" y="427101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2" name="Rectangle 52"/>
            <xdr:cNvSpPr>
              <a:spLocks noChangeArrowheads="1"/>
            </xdr:cNvSpPr>
          </xdr:nvSpPr>
          <xdr:spPr bwMode="auto">
            <a:xfrm>
              <a:off x="2743200" y="440340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3" name="Rectangle 53"/>
            <xdr:cNvSpPr>
              <a:spLocks noChangeArrowheads="1"/>
            </xdr:cNvSpPr>
          </xdr:nvSpPr>
          <xdr:spPr bwMode="auto">
            <a:xfrm>
              <a:off x="3543300" y="425196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4" name="Rectangle 54"/>
            <xdr:cNvSpPr>
              <a:spLocks noChangeArrowheads="1"/>
            </xdr:cNvSpPr>
          </xdr:nvSpPr>
          <xdr:spPr bwMode="auto">
            <a:xfrm rot="-5400000">
              <a:off x="2543175" y="438054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5" name="Rectangle 55"/>
            <xdr:cNvSpPr>
              <a:spLocks noChangeArrowheads="1"/>
            </xdr:cNvSpPr>
          </xdr:nvSpPr>
          <xdr:spPr bwMode="auto">
            <a:xfrm>
              <a:off x="3590925" y="440340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6" name="Rectangle 56"/>
            <xdr:cNvSpPr>
              <a:spLocks noChangeArrowheads="1"/>
            </xdr:cNvSpPr>
          </xdr:nvSpPr>
          <xdr:spPr bwMode="auto">
            <a:xfrm rot="-5400000">
              <a:off x="4448175" y="4273867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7" name="Rectangle 57"/>
            <xdr:cNvSpPr>
              <a:spLocks noChangeArrowheads="1"/>
            </xdr:cNvSpPr>
          </xdr:nvSpPr>
          <xdr:spPr bwMode="auto">
            <a:xfrm rot="-5400000">
              <a:off x="5715000" y="4271962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8" name="Rectangle 58"/>
            <xdr:cNvSpPr>
              <a:spLocks noChangeArrowheads="1"/>
            </xdr:cNvSpPr>
          </xdr:nvSpPr>
          <xdr:spPr bwMode="auto">
            <a:xfrm>
              <a:off x="4648200" y="440436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49" name="Rectangle 59"/>
            <xdr:cNvSpPr>
              <a:spLocks noChangeArrowheads="1"/>
            </xdr:cNvSpPr>
          </xdr:nvSpPr>
          <xdr:spPr bwMode="auto">
            <a:xfrm>
              <a:off x="5448300" y="4252912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50" name="Rectangle 60"/>
            <xdr:cNvSpPr>
              <a:spLocks noChangeArrowheads="1"/>
            </xdr:cNvSpPr>
          </xdr:nvSpPr>
          <xdr:spPr bwMode="auto">
            <a:xfrm rot="-5400000">
              <a:off x="4448175" y="438150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51" name="Rectangle 61"/>
            <xdr:cNvSpPr>
              <a:spLocks noChangeArrowheads="1"/>
            </xdr:cNvSpPr>
          </xdr:nvSpPr>
          <xdr:spPr bwMode="auto">
            <a:xfrm>
              <a:off x="5495925" y="4404360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52" name="Rectangle 62"/>
            <xdr:cNvSpPr>
              <a:spLocks noChangeArrowheads="1"/>
            </xdr:cNvSpPr>
          </xdr:nvSpPr>
          <xdr:spPr bwMode="auto">
            <a:xfrm>
              <a:off x="4648200" y="42538650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53" name="Rectangle 63"/>
            <xdr:cNvSpPr>
              <a:spLocks noChangeArrowheads="1"/>
            </xdr:cNvSpPr>
          </xdr:nvSpPr>
          <xdr:spPr bwMode="auto">
            <a:xfrm rot="-5400000">
              <a:off x="5724525" y="43786425"/>
              <a:ext cx="190500" cy="76200"/>
            </a:xfrm>
            <a:prstGeom prst="rect">
              <a:avLst/>
            </a:prstGeom>
            <a:solidFill>
              <a:srgbClr val="000000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46754" name="Line 1926"/>
            <xdr:cNvSpPr>
              <a:spLocks noChangeShapeType="1"/>
            </xdr:cNvSpPr>
          </xdr:nvSpPr>
          <xdr:spPr bwMode="auto">
            <a:xfrm>
              <a:off x="5181600" y="42548175"/>
              <a:ext cx="0" cy="390525"/>
            </a:xfrm>
            <a:prstGeom prst="line">
              <a:avLst/>
            </a:prstGeom>
            <a:noFill/>
            <a:ln w="9525">
              <a:noFill/>
              <a:round/>
              <a:headEnd/>
              <a:tailEnd type="triangle" w="med" len="med"/>
            </a:ln>
          </xdr:spPr>
        </xdr:sp>
        <xdr:cxnSp macro="">
          <xdr:nvCxnSpPr>
            <xdr:cNvPr id="148" name="Connecteur droit avec flèche 147"/>
            <xdr:cNvCxnSpPr>
              <a:stCxn id="46727" idx="0"/>
            </xdr:cNvCxnSpPr>
          </xdr:nvCxnSpPr>
          <xdr:spPr>
            <a:xfrm rot="16200000" flipH="1">
              <a:off x="4927189" y="42782989"/>
              <a:ext cx="508821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pic>
        <xdr:nvPicPr>
          <xdr:cNvPr id="121" name="Image 120" descr="4-16-4 ITR.bmp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5505450" y="19326225"/>
            <a:ext cx="1085850" cy="1482604"/>
          </a:xfrm>
          <a:prstGeom prst="rect">
            <a:avLst/>
          </a:prstGeom>
        </xdr:spPr>
      </xdr:pic>
      <xdr:pic>
        <xdr:nvPicPr>
          <xdr:cNvPr id="123" name="Image 122" descr="T2.jp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5667375" y="22729135"/>
            <a:ext cx="1126316" cy="1683440"/>
          </a:xfrm>
          <a:prstGeom prst="rect">
            <a:avLst/>
          </a:prstGeom>
        </xdr:spPr>
      </xdr:pic>
      <xdr:pic>
        <xdr:nvPicPr>
          <xdr:cNvPr id="127" name="Image 126" descr="OB 2v avec imposte fixe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733925" y="30403800"/>
            <a:ext cx="1581150" cy="1457849"/>
          </a:xfrm>
          <a:prstGeom prst="rect">
            <a:avLst/>
          </a:prstGeom>
        </xdr:spPr>
      </xdr:pic>
      <xdr:pic>
        <xdr:nvPicPr>
          <xdr:cNvPr id="129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0" y="34013775"/>
            <a:ext cx="3487401" cy="2286000"/>
          </a:xfrm>
          <a:prstGeom prst="rect">
            <a:avLst/>
          </a:prstGeom>
          <a:noFill/>
        </xdr:spPr>
      </xdr:pic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1514476" y="47863125"/>
            <a:ext cx="2855672" cy="35909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cxnSp macro="">
        <xdr:nvCxnSpPr>
          <xdr:cNvPr id="108" name="Connecteur droit avec flèche 107"/>
          <xdr:cNvCxnSpPr>
            <a:stCxn id="71" idx="0"/>
          </xdr:cNvCxnSpPr>
        </xdr:nvCxnSpPr>
        <xdr:spPr>
          <a:xfrm flipV="1">
            <a:off x="876300" y="50711100"/>
            <a:ext cx="1285875" cy="65722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0" name="Connecteur droit avec flèche 109"/>
          <xdr:cNvCxnSpPr/>
        </xdr:nvCxnSpPr>
        <xdr:spPr>
          <a:xfrm flipV="1">
            <a:off x="371475" y="49987200"/>
            <a:ext cx="2038350" cy="7620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2" name="Connecteur droit avec flèche 111"/>
          <xdr:cNvCxnSpPr/>
        </xdr:nvCxnSpPr>
        <xdr:spPr>
          <a:xfrm>
            <a:off x="1181100" y="48396525"/>
            <a:ext cx="1800225" cy="65722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4" name="Connecteur droit avec flèche 113"/>
          <xdr:cNvCxnSpPr/>
        </xdr:nvCxnSpPr>
        <xdr:spPr>
          <a:xfrm flipH="1">
            <a:off x="3752850" y="47834550"/>
            <a:ext cx="1057275" cy="180975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6" name="Connecteur droit avec flèche 115"/>
          <xdr:cNvCxnSpPr/>
        </xdr:nvCxnSpPr>
        <xdr:spPr>
          <a:xfrm flipH="1">
            <a:off x="4114800" y="48539400"/>
            <a:ext cx="1314450" cy="113347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8" name="Connecteur droit avec flèche 117"/>
          <xdr:cNvCxnSpPr/>
        </xdr:nvCxnSpPr>
        <xdr:spPr>
          <a:xfrm flipH="1">
            <a:off x="4029075" y="49434750"/>
            <a:ext cx="1457325" cy="64770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0" name="Connecteur droit avec flèche 119"/>
          <xdr:cNvCxnSpPr/>
        </xdr:nvCxnSpPr>
        <xdr:spPr>
          <a:xfrm flipH="1" flipV="1">
            <a:off x="4029075" y="50701575"/>
            <a:ext cx="847725" cy="54292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5" name="Connecteur droit avec flèche 124"/>
          <xdr:cNvCxnSpPr/>
        </xdr:nvCxnSpPr>
        <xdr:spPr>
          <a:xfrm>
            <a:off x="895350" y="49101375"/>
            <a:ext cx="2647950" cy="50482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6" name="Rectangle 125"/>
          <xdr:cNvSpPr/>
        </xdr:nvSpPr>
        <xdr:spPr>
          <a:xfrm>
            <a:off x="542815" y="50854514"/>
            <a:ext cx="495520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</a:t>
            </a:r>
          </a:p>
        </xdr:txBody>
      </xdr:sp>
      <xdr:sp macro="" textlink="">
        <xdr:nvSpPr>
          <xdr:cNvPr id="128" name="Rectangle 127"/>
          <xdr:cNvSpPr/>
        </xdr:nvSpPr>
        <xdr:spPr>
          <a:xfrm>
            <a:off x="259209" y="49625789"/>
            <a:ext cx="47218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B</a:t>
            </a:r>
          </a:p>
        </xdr:txBody>
      </xdr:sp>
      <xdr:sp macro="" textlink="">
        <xdr:nvSpPr>
          <xdr:cNvPr id="130" name="Rectangle 129"/>
          <xdr:cNvSpPr/>
        </xdr:nvSpPr>
        <xdr:spPr>
          <a:xfrm>
            <a:off x="619649" y="48654239"/>
            <a:ext cx="45615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C</a:t>
            </a:r>
          </a:p>
        </xdr:txBody>
      </xdr:sp>
      <xdr:sp macro="" textlink="">
        <xdr:nvSpPr>
          <xdr:cNvPr id="131" name="Rectangle 130"/>
          <xdr:cNvSpPr/>
        </xdr:nvSpPr>
        <xdr:spPr>
          <a:xfrm>
            <a:off x="917563" y="47854139"/>
            <a:ext cx="508024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D</a:t>
            </a:r>
          </a:p>
        </xdr:txBody>
      </xdr:sp>
      <xdr:sp macro="" textlink="">
        <xdr:nvSpPr>
          <xdr:cNvPr id="132" name="Rectangle 131"/>
          <xdr:cNvSpPr/>
        </xdr:nvSpPr>
        <xdr:spPr>
          <a:xfrm>
            <a:off x="4649843" y="47492189"/>
            <a:ext cx="434863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E</a:t>
            </a:r>
          </a:p>
        </xdr:txBody>
      </xdr:sp>
      <xdr:sp macro="" textlink="">
        <xdr:nvSpPr>
          <xdr:cNvPr id="133" name="Rectangle 132"/>
          <xdr:cNvSpPr/>
        </xdr:nvSpPr>
        <xdr:spPr>
          <a:xfrm>
            <a:off x="5295392" y="48168464"/>
            <a:ext cx="420115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F</a:t>
            </a:r>
          </a:p>
        </xdr:txBody>
      </xdr:sp>
      <xdr:sp macro="" textlink="">
        <xdr:nvSpPr>
          <xdr:cNvPr id="134" name="Rectangle 133"/>
          <xdr:cNvSpPr/>
        </xdr:nvSpPr>
        <xdr:spPr>
          <a:xfrm>
            <a:off x="5335400" y="49025714"/>
            <a:ext cx="51155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G</a:t>
            </a:r>
          </a:p>
        </xdr:txBody>
      </xdr:sp>
      <xdr:sp macro="" textlink="">
        <xdr:nvSpPr>
          <xdr:cNvPr id="135" name="Rectangle 134"/>
          <xdr:cNvSpPr/>
        </xdr:nvSpPr>
        <xdr:spPr>
          <a:xfrm>
            <a:off x="4736960" y="50854514"/>
            <a:ext cx="508281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fr-FR" sz="40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H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85725</xdr:rowOff>
    </xdr:from>
    <xdr:to>
      <xdr:col>7</xdr:col>
      <xdr:colOff>180975</xdr:colOff>
      <xdr:row>13</xdr:row>
      <xdr:rowOff>104775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123825" y="12715875"/>
          <a:ext cx="6457950" cy="5143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Contrôle en Cours de Formation</a:t>
          </a:r>
        </a:p>
      </xdr:txBody>
    </xdr:sp>
    <xdr:clientData/>
  </xdr:twoCellAnchor>
  <xdr:twoCellAnchor>
    <xdr:from>
      <xdr:col>0</xdr:col>
      <xdr:colOff>838200</xdr:colOff>
      <xdr:row>14</xdr:row>
      <xdr:rowOff>190500</xdr:rowOff>
    </xdr:from>
    <xdr:to>
      <xdr:col>6</xdr:col>
      <xdr:colOff>504825</xdr:colOff>
      <xdr:row>16</xdr:row>
      <xdr:rowOff>152400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838200" y="13563600"/>
          <a:ext cx="5153025" cy="457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EP1</a:t>
          </a: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fr-FR" sz="10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er</a:t>
          </a: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 situation (bis)</a:t>
          </a:r>
        </a:p>
      </xdr:txBody>
    </xdr:sp>
    <xdr:clientData/>
  </xdr:twoCellAnchor>
  <xdr:twoCellAnchor>
    <xdr:from>
      <xdr:col>0</xdr:col>
      <xdr:colOff>504825</xdr:colOff>
      <xdr:row>19</xdr:row>
      <xdr:rowOff>85725</xdr:rowOff>
    </xdr:from>
    <xdr:to>
      <xdr:col>6</xdr:col>
      <xdr:colOff>733425</xdr:colOff>
      <xdr:row>27</xdr:row>
      <xdr:rowOff>171450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504825" y="14697075"/>
          <a:ext cx="5715000" cy="2066925"/>
        </a:xfrm>
        <a:prstGeom prst="rect">
          <a:avLst/>
        </a:prstGeom>
        <a:solidFill>
          <a:srgbClr val="F5F5F5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54864" tIns="45720" rIns="54864" bIns="45720" anchor="ctr" upright="1"/>
        <a:lstStyle/>
        <a:p>
          <a:pPr algn="ctr" rtl="1">
            <a:defRPr sz="1000"/>
          </a:pPr>
          <a:r>
            <a:rPr lang="fr-FR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DOSSIER DE PERMIS DE CONSTRUIRE</a:t>
          </a:r>
        </a:p>
        <a:p>
          <a:pPr algn="ctr" rtl="1">
            <a:defRPr sz="1000"/>
          </a:pPr>
          <a:r>
            <a:rPr lang="fr-FR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DOSSIER TECHNIQUE</a:t>
          </a:r>
        </a:p>
      </xdr:txBody>
    </xdr:sp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523875</xdr:colOff>
      <xdr:row>129</xdr:row>
      <xdr:rowOff>123825</xdr:rowOff>
    </xdr:to>
    <xdr:sp macro="" textlink="">
      <xdr:nvSpPr>
        <xdr:cNvPr id="44683" name="Oval 8"/>
        <xdr:cNvSpPr>
          <a:spLocks noChangeArrowheads="1"/>
        </xdr:cNvSpPr>
      </xdr:nvSpPr>
      <xdr:spPr bwMode="auto">
        <a:xfrm>
          <a:off x="923925" y="31708725"/>
          <a:ext cx="514350" cy="361950"/>
        </a:xfrm>
        <a:prstGeom prst="ellipse">
          <a:avLst/>
        </a:prstGeom>
        <a:solidFill>
          <a:srgbClr val="F5F5F5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127</xdr:row>
      <xdr:rowOff>28575</xdr:rowOff>
    </xdr:from>
    <xdr:to>
      <xdr:col>2</xdr:col>
      <xdr:colOff>561975</xdr:colOff>
      <xdr:row>128</xdr:row>
      <xdr:rowOff>9525</xdr:rowOff>
    </xdr:to>
    <xdr:sp macro="" textlink="">
      <xdr:nvSpPr>
        <xdr:cNvPr id="44684" name="Rectangle 9"/>
        <xdr:cNvSpPr>
          <a:spLocks noChangeArrowheads="1"/>
        </xdr:cNvSpPr>
      </xdr:nvSpPr>
      <xdr:spPr bwMode="auto">
        <a:xfrm>
          <a:off x="1943100" y="31480125"/>
          <a:ext cx="447675" cy="228600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209550</xdr:colOff>
      <xdr:row>149</xdr:row>
      <xdr:rowOff>57150</xdr:rowOff>
    </xdr:from>
    <xdr:to>
      <xdr:col>2</xdr:col>
      <xdr:colOff>828675</xdr:colOff>
      <xdr:row>150</xdr:row>
      <xdr:rowOff>57150</xdr:rowOff>
    </xdr:to>
    <xdr:sp macro="" textlink="">
      <xdr:nvSpPr>
        <xdr:cNvPr id="44686" name="Rectangle 11"/>
        <xdr:cNvSpPr>
          <a:spLocks noChangeArrowheads="1"/>
        </xdr:cNvSpPr>
      </xdr:nvSpPr>
      <xdr:spPr bwMode="auto">
        <a:xfrm>
          <a:off x="2038350" y="36957000"/>
          <a:ext cx="619125" cy="247650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190500</xdr:colOff>
      <xdr:row>150</xdr:row>
      <xdr:rowOff>104775</xdr:rowOff>
    </xdr:from>
    <xdr:to>
      <xdr:col>1</xdr:col>
      <xdr:colOff>542925</xdr:colOff>
      <xdr:row>151</xdr:row>
      <xdr:rowOff>161925</xdr:rowOff>
    </xdr:to>
    <xdr:sp macro="" textlink="">
      <xdr:nvSpPr>
        <xdr:cNvPr id="44687" name="Oval 12"/>
        <xdr:cNvSpPr>
          <a:spLocks noChangeArrowheads="1"/>
        </xdr:cNvSpPr>
      </xdr:nvSpPr>
      <xdr:spPr bwMode="auto">
        <a:xfrm>
          <a:off x="1104900" y="37252275"/>
          <a:ext cx="352425" cy="304800"/>
        </a:xfrm>
        <a:prstGeom prst="ellipse">
          <a:avLst/>
        </a:prstGeom>
        <a:solidFill>
          <a:srgbClr val="F5F5F5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190</xdr:row>
      <xdr:rowOff>0</xdr:rowOff>
    </xdr:from>
    <xdr:to>
      <xdr:col>1</xdr:col>
      <xdr:colOff>142875</xdr:colOff>
      <xdr:row>191</xdr:row>
      <xdr:rowOff>66675</xdr:rowOff>
    </xdr:to>
    <xdr:sp macro="" textlink="">
      <xdr:nvSpPr>
        <xdr:cNvPr id="44690" name="Oval 15"/>
        <xdr:cNvSpPr>
          <a:spLocks noChangeArrowheads="1"/>
        </xdr:cNvSpPr>
      </xdr:nvSpPr>
      <xdr:spPr bwMode="auto">
        <a:xfrm>
          <a:off x="676275" y="47053500"/>
          <a:ext cx="381000" cy="314325"/>
        </a:xfrm>
        <a:prstGeom prst="ellipse">
          <a:avLst/>
        </a:prstGeom>
        <a:solidFill>
          <a:srgbClr val="F5F5F5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1</xdr:col>
      <xdr:colOff>676275</xdr:colOff>
      <xdr:row>188</xdr:row>
      <xdr:rowOff>238125</xdr:rowOff>
    </xdr:from>
    <xdr:to>
      <xdr:col>2</xdr:col>
      <xdr:colOff>161925</xdr:colOff>
      <xdr:row>189</xdr:row>
      <xdr:rowOff>190500</xdr:rowOff>
    </xdr:to>
    <xdr:sp macro="" textlink="">
      <xdr:nvSpPr>
        <xdr:cNvPr id="44691" name="Rectangle 16"/>
        <xdr:cNvSpPr>
          <a:spLocks noChangeArrowheads="1"/>
        </xdr:cNvSpPr>
      </xdr:nvSpPr>
      <xdr:spPr bwMode="auto">
        <a:xfrm>
          <a:off x="1590675" y="46796325"/>
          <a:ext cx="400050" cy="200025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409575</xdr:colOff>
      <xdr:row>168</xdr:row>
      <xdr:rowOff>95250</xdr:rowOff>
    </xdr:from>
    <xdr:to>
      <xdr:col>5</xdr:col>
      <xdr:colOff>752475</xdr:colOff>
      <xdr:row>169</xdr:row>
      <xdr:rowOff>171450</xdr:rowOff>
    </xdr:to>
    <xdr:sp macro="" textlink="">
      <xdr:nvSpPr>
        <xdr:cNvPr id="44693" name="Oval 18"/>
        <xdr:cNvSpPr>
          <a:spLocks noChangeArrowheads="1"/>
        </xdr:cNvSpPr>
      </xdr:nvSpPr>
      <xdr:spPr bwMode="auto">
        <a:xfrm>
          <a:off x="4981575" y="41700450"/>
          <a:ext cx="342900" cy="323850"/>
        </a:xfrm>
        <a:prstGeom prst="ellipse">
          <a:avLst/>
        </a:prstGeom>
        <a:solidFill>
          <a:srgbClr val="F5F5F5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333375</xdr:colOff>
      <xdr:row>167</xdr:row>
      <xdr:rowOff>38100</xdr:rowOff>
    </xdr:from>
    <xdr:to>
      <xdr:col>6</xdr:col>
      <xdr:colOff>104775</xdr:colOff>
      <xdr:row>167</xdr:row>
      <xdr:rowOff>238125</xdr:rowOff>
    </xdr:to>
    <xdr:sp macro="" textlink="">
      <xdr:nvSpPr>
        <xdr:cNvPr id="44694" name="Rectangle 19"/>
        <xdr:cNvSpPr>
          <a:spLocks noChangeArrowheads="1"/>
        </xdr:cNvSpPr>
      </xdr:nvSpPr>
      <xdr:spPr bwMode="auto">
        <a:xfrm>
          <a:off x="4905375" y="41395650"/>
          <a:ext cx="685800" cy="200025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447675</xdr:colOff>
      <xdr:row>216</xdr:row>
      <xdr:rowOff>9525</xdr:rowOff>
    </xdr:from>
    <xdr:to>
      <xdr:col>0</xdr:col>
      <xdr:colOff>542925</xdr:colOff>
      <xdr:row>217</xdr:row>
      <xdr:rowOff>0</xdr:rowOff>
    </xdr:to>
    <xdr:sp macro="" textlink="">
      <xdr:nvSpPr>
        <xdr:cNvPr id="44700" name="Rectangle 34"/>
        <xdr:cNvSpPr>
          <a:spLocks noChangeArrowheads="1"/>
        </xdr:cNvSpPr>
      </xdr:nvSpPr>
      <xdr:spPr bwMode="auto">
        <a:xfrm>
          <a:off x="447675" y="53501925"/>
          <a:ext cx="95250" cy="238125"/>
        </a:xfrm>
        <a:prstGeom prst="rect">
          <a:avLst/>
        </a:prstGeom>
        <a:solidFill>
          <a:srgbClr val="F5F5F5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78602</xdr:rowOff>
    </xdr:from>
    <xdr:to>
      <xdr:col>7</xdr:col>
      <xdr:colOff>238125</xdr:colOff>
      <xdr:row>55</xdr:row>
      <xdr:rowOff>201622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67165"/>
          <a:ext cx="6627813" cy="3567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58</xdr:row>
      <xdr:rowOff>137046</xdr:rowOff>
    </xdr:from>
    <xdr:to>
      <xdr:col>7</xdr:col>
      <xdr:colOff>174625</xdr:colOff>
      <xdr:row>79</xdr:row>
      <xdr:rowOff>98439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4408671"/>
          <a:ext cx="6564313" cy="51287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</xdr:colOff>
      <xdr:row>82</xdr:row>
      <xdr:rowOff>111413</xdr:rowOff>
    </xdr:from>
    <xdr:to>
      <xdr:col>2</xdr:col>
      <xdr:colOff>627066</xdr:colOff>
      <xdr:row>102</xdr:row>
      <xdr:rowOff>4023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-1180583" y="21469123"/>
          <a:ext cx="4813860" cy="24526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47629</xdr:colOff>
      <xdr:row>82</xdr:row>
      <xdr:rowOff>28713</xdr:rowOff>
    </xdr:from>
    <xdr:to>
      <xdr:col>5</xdr:col>
      <xdr:colOff>542790</xdr:colOff>
      <xdr:row>101</xdr:row>
      <xdr:rowOff>148184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6200000">
          <a:off x="1549130" y="21442775"/>
          <a:ext cx="4794659" cy="23207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349250</xdr:colOff>
      <xdr:row>102</xdr:row>
      <xdr:rowOff>47624</xdr:rowOff>
    </xdr:from>
    <xdr:to>
      <xdr:col>7</xdr:col>
      <xdr:colOff>39687</xdr:colOff>
      <xdr:row>120</xdr:row>
      <xdr:rowOff>181046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9250" y="25145999"/>
          <a:ext cx="6080125" cy="45625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124</xdr:row>
      <xdr:rowOff>129830</xdr:rowOff>
    </xdr:from>
    <xdr:to>
      <xdr:col>6</xdr:col>
      <xdr:colOff>857250</xdr:colOff>
      <xdr:row>135</xdr:row>
      <xdr:rowOff>230187</xdr:rowOff>
    </xdr:to>
    <xdr:pic>
      <xdr:nvPicPr>
        <xdr:cNvPr id="2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0641580"/>
          <a:ext cx="6334125" cy="2807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144</xdr:row>
      <xdr:rowOff>23813</xdr:rowOff>
    </xdr:from>
    <xdr:to>
      <xdr:col>7</xdr:col>
      <xdr:colOff>127000</xdr:colOff>
      <xdr:row>156</xdr:row>
      <xdr:rowOff>76201</xdr:rowOff>
    </xdr:to>
    <xdr:pic>
      <xdr:nvPicPr>
        <xdr:cNvPr id="2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5456813"/>
          <a:ext cx="6516688" cy="300513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119062</xdr:colOff>
      <xdr:row>164</xdr:row>
      <xdr:rowOff>46835</xdr:rowOff>
    </xdr:from>
    <xdr:to>
      <xdr:col>7</xdr:col>
      <xdr:colOff>206374</xdr:colOff>
      <xdr:row>202</xdr:row>
      <xdr:rowOff>197197</xdr:rowOff>
    </xdr:to>
    <xdr:pic>
      <xdr:nvPicPr>
        <xdr:cNvPr id="3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-1392807" y="41912954"/>
          <a:ext cx="9500737" cy="6477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</xdr:colOff>
      <xdr:row>207</xdr:row>
      <xdr:rowOff>59579</xdr:rowOff>
    </xdr:from>
    <xdr:to>
      <xdr:col>7</xdr:col>
      <xdr:colOff>278749</xdr:colOff>
      <xdr:row>243</xdr:row>
      <xdr:rowOff>87312</xdr:rowOff>
    </xdr:to>
    <xdr:pic>
      <xdr:nvPicPr>
        <xdr:cNvPr id="3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16200000">
          <a:off x="-1108772" y="52103292"/>
          <a:ext cx="8885983" cy="6668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247</xdr:row>
      <xdr:rowOff>56691</xdr:rowOff>
    </xdr:from>
    <xdr:to>
      <xdr:col>7</xdr:col>
      <xdr:colOff>349204</xdr:colOff>
      <xdr:row>283</xdr:row>
      <xdr:rowOff>63502</xdr:rowOff>
    </xdr:to>
    <xdr:pic>
      <xdr:nvPicPr>
        <xdr:cNvPr id="3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16200000">
          <a:off x="-1063085" y="62055964"/>
          <a:ext cx="8865061" cy="673889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547688</xdr:colOff>
      <xdr:row>78</xdr:row>
      <xdr:rowOff>190501</xdr:rowOff>
    </xdr:from>
    <xdr:to>
      <xdr:col>1</xdr:col>
      <xdr:colOff>885031</xdr:colOff>
      <xdr:row>79</xdr:row>
      <xdr:rowOff>79375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60501" y="19383376"/>
          <a:ext cx="337343" cy="1349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150816</xdr:colOff>
      <xdr:row>55</xdr:row>
      <xdr:rowOff>206380</xdr:rowOff>
    </xdr:from>
    <xdr:to>
      <xdr:col>7</xdr:col>
      <xdr:colOff>63503</xdr:colOff>
      <xdr:row>58</xdr:row>
      <xdr:rowOff>79378</xdr:rowOff>
    </xdr:to>
    <xdr:sp macro="" textlink="">
      <xdr:nvSpPr>
        <xdr:cNvPr id="28" name="ZoneTexte 27"/>
        <xdr:cNvSpPr txBox="1"/>
      </xdr:nvSpPr>
      <xdr:spPr>
        <a:xfrm>
          <a:off x="150816" y="13739818"/>
          <a:ext cx="6302375" cy="61118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200">
              <a:latin typeface="Arial" pitchFamily="34" charset="0"/>
              <a:cs typeface="Arial" pitchFamily="34" charset="0"/>
            </a:rPr>
            <a:t>Les mur porteurs seront réalisés en béton banché de 24cm.</a:t>
          </a:r>
        </a:p>
        <a:p>
          <a:r>
            <a:rPr lang="fr-FR" sz="1200">
              <a:latin typeface="Arial" pitchFamily="34" charset="0"/>
              <a:cs typeface="Arial" pitchFamily="34" charset="0"/>
            </a:rPr>
            <a:t>Le doublage sera en polystyrène</a:t>
          </a:r>
          <a:r>
            <a:rPr lang="fr-FR" sz="1200" baseline="0">
              <a:latin typeface="Arial" pitchFamily="34" charset="0"/>
              <a:cs typeface="Arial" pitchFamily="34" charset="0"/>
            </a:rPr>
            <a:t> expansé de 80mm.</a:t>
          </a:r>
          <a:endParaRPr lang="fr-FR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436562</xdr:colOff>
      <xdr:row>180</xdr:row>
      <xdr:rowOff>119063</xdr:rowOff>
    </xdr:from>
    <xdr:to>
      <xdr:col>3</xdr:col>
      <xdr:colOff>785812</xdr:colOff>
      <xdr:row>191</xdr:row>
      <xdr:rowOff>39687</xdr:rowOff>
    </xdr:to>
    <xdr:sp macro="" textlink="">
      <xdr:nvSpPr>
        <xdr:cNvPr id="30" name="ZoneTexte 29"/>
        <xdr:cNvSpPr txBox="1"/>
      </xdr:nvSpPr>
      <xdr:spPr>
        <a:xfrm>
          <a:off x="3175000" y="44410313"/>
          <a:ext cx="349250" cy="2627312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ctr"/>
        <a:lstStyle/>
        <a:p>
          <a:pPr algn="ctr"/>
          <a:r>
            <a:rPr lang="fr-FR" sz="1400" b="1">
              <a:latin typeface="Garamond" pitchFamily="18" charset="0"/>
            </a:rPr>
            <a:t>Façade ARRI</a:t>
          </a:r>
          <a:r>
            <a:rPr lang="fr-FR" sz="1400" b="1">
              <a:latin typeface="Garamond" pitchFamily="18" charset="0"/>
              <a:cs typeface="Arial"/>
            </a:rPr>
            <a:t>È</a:t>
          </a:r>
          <a:r>
            <a:rPr lang="fr-FR" sz="1400" b="1">
              <a:latin typeface="Garamond" pitchFamily="18" charset="0"/>
            </a:rPr>
            <a:t>RE</a:t>
          </a:r>
        </a:p>
      </xdr:txBody>
    </xdr:sp>
    <xdr:clientData/>
  </xdr:twoCellAnchor>
  <xdr:twoCellAnchor>
    <xdr:from>
      <xdr:col>0</xdr:col>
      <xdr:colOff>31704</xdr:colOff>
      <xdr:row>181</xdr:row>
      <xdr:rowOff>134937</xdr:rowOff>
    </xdr:from>
    <xdr:to>
      <xdr:col>0</xdr:col>
      <xdr:colOff>380954</xdr:colOff>
      <xdr:row>192</xdr:row>
      <xdr:rowOff>55562</xdr:rowOff>
    </xdr:to>
    <xdr:sp macro="" textlink="">
      <xdr:nvSpPr>
        <xdr:cNvPr id="32" name="ZoneTexte 31"/>
        <xdr:cNvSpPr txBox="1"/>
      </xdr:nvSpPr>
      <xdr:spPr>
        <a:xfrm>
          <a:off x="31704" y="44672250"/>
          <a:ext cx="349250" cy="2627312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ctr"/>
        <a:lstStyle/>
        <a:p>
          <a:pPr algn="ctr"/>
          <a:r>
            <a:rPr lang="fr-FR" sz="1400" b="1">
              <a:latin typeface="Garamond" pitchFamily="18" charset="0"/>
            </a:rPr>
            <a:t>Façade AVANT</a:t>
          </a:r>
        </a:p>
      </xdr:txBody>
    </xdr:sp>
    <xdr:clientData/>
  </xdr:twoCellAnchor>
  <xdr:twoCellAnchor editAs="oneCell">
    <xdr:from>
      <xdr:col>3</xdr:col>
      <xdr:colOff>889001</xdr:colOff>
      <xdr:row>327</xdr:row>
      <xdr:rowOff>190500</xdr:rowOff>
    </xdr:from>
    <xdr:to>
      <xdr:col>7</xdr:col>
      <xdr:colOff>265195</xdr:colOff>
      <xdr:row>352</xdr:row>
      <xdr:rowOff>53977</xdr:rowOff>
    </xdr:to>
    <xdr:pic>
      <xdr:nvPicPr>
        <xdr:cNvPr id="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27439" y="81057750"/>
          <a:ext cx="3027444" cy="60150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287</xdr:row>
      <xdr:rowOff>22612</xdr:rowOff>
    </xdr:from>
    <xdr:to>
      <xdr:col>7</xdr:col>
      <xdr:colOff>238125</xdr:colOff>
      <xdr:row>306</xdr:row>
      <xdr:rowOff>58737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1047362"/>
          <a:ext cx="6627813" cy="47113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313</xdr:row>
      <xdr:rowOff>222249</xdr:rowOff>
    </xdr:from>
    <xdr:to>
      <xdr:col>4</xdr:col>
      <xdr:colOff>181686</xdr:colOff>
      <xdr:row>322</xdr:row>
      <xdr:rowOff>217488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77644624"/>
          <a:ext cx="3832936" cy="2209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214313</xdr:colOff>
      <xdr:row>304</xdr:row>
      <xdr:rowOff>71438</xdr:rowOff>
    </xdr:from>
    <xdr:to>
      <xdr:col>1</xdr:col>
      <xdr:colOff>198438</xdr:colOff>
      <xdr:row>306</xdr:row>
      <xdr:rowOff>118722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4313" y="75279251"/>
          <a:ext cx="896938" cy="539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3</xdr:col>
      <xdr:colOff>460459</xdr:colOff>
      <xdr:row>349</xdr:row>
      <xdr:rowOff>31749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81113313"/>
          <a:ext cx="3198897" cy="51990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222251</xdr:colOff>
      <xdr:row>314</xdr:row>
      <xdr:rowOff>15875</xdr:rowOff>
    </xdr:from>
    <xdr:to>
      <xdr:col>6</xdr:col>
      <xdr:colOff>613189</xdr:colOff>
      <xdr:row>323</xdr:row>
      <xdr:rowOff>39687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73501" y="77684313"/>
          <a:ext cx="2216563" cy="2238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79375</xdr:colOff>
      <xdr:row>306</xdr:row>
      <xdr:rowOff>190499</xdr:rowOff>
    </xdr:from>
    <xdr:to>
      <xdr:col>1</xdr:col>
      <xdr:colOff>48021</xdr:colOff>
      <xdr:row>312</xdr:row>
      <xdr:rowOff>214311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375" y="75890437"/>
          <a:ext cx="881459" cy="1500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277814</xdr:colOff>
      <xdr:row>304</xdr:row>
      <xdr:rowOff>82441</xdr:rowOff>
    </xdr:from>
    <xdr:to>
      <xdr:col>1</xdr:col>
      <xdr:colOff>693412</xdr:colOff>
      <xdr:row>306</xdr:row>
      <xdr:rowOff>166688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90627" y="75290254"/>
          <a:ext cx="415598" cy="5763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762000</xdr:colOff>
      <xdr:row>304</xdr:row>
      <xdr:rowOff>31750</xdr:rowOff>
    </xdr:from>
    <xdr:to>
      <xdr:col>2</xdr:col>
      <xdr:colOff>708750</xdr:colOff>
      <xdr:row>306</xdr:row>
      <xdr:rowOff>230187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74813" y="75239563"/>
          <a:ext cx="859562" cy="690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904875</xdr:colOff>
      <xdr:row>303</xdr:row>
      <xdr:rowOff>244377</xdr:rowOff>
    </xdr:from>
    <xdr:to>
      <xdr:col>4</xdr:col>
      <xdr:colOff>6350</xdr:colOff>
      <xdr:row>306</xdr:row>
      <xdr:rowOff>231776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730500" y="75206127"/>
          <a:ext cx="927100" cy="7255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365125</xdr:colOff>
      <xdr:row>307</xdr:row>
      <xdr:rowOff>103186</xdr:rowOff>
    </xdr:from>
    <xdr:to>
      <xdr:col>3</xdr:col>
      <xdr:colOff>127000</xdr:colOff>
      <xdr:row>313</xdr:row>
      <xdr:rowOff>5865</xdr:rowOff>
    </xdr:to>
    <xdr:pic>
      <xdr:nvPicPr>
        <xdr:cNvPr id="206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77938" y="76049186"/>
          <a:ext cx="1587500" cy="13790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484187</xdr:colOff>
      <xdr:row>307</xdr:row>
      <xdr:rowOff>64948</xdr:rowOff>
    </xdr:from>
    <xdr:to>
      <xdr:col>5</xdr:col>
      <xdr:colOff>515937</xdr:colOff>
      <xdr:row>313</xdr:row>
      <xdr:rowOff>7939</xdr:rowOff>
    </xdr:to>
    <xdr:pic>
      <xdr:nvPicPr>
        <xdr:cNvPr id="206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22625" y="76010948"/>
          <a:ext cx="1857375" cy="1419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793766</xdr:colOff>
      <xdr:row>306</xdr:row>
      <xdr:rowOff>71437</xdr:rowOff>
    </xdr:from>
    <xdr:to>
      <xdr:col>7</xdr:col>
      <xdr:colOff>34407</xdr:colOff>
      <xdr:row>312</xdr:row>
      <xdr:rowOff>214312</xdr:rowOff>
    </xdr:to>
    <xdr:pic>
      <xdr:nvPicPr>
        <xdr:cNvPr id="206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57829" y="75771375"/>
          <a:ext cx="1066266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</xdr:colOff>
      <xdr:row>350</xdr:row>
      <xdr:rowOff>111125</xdr:rowOff>
    </xdr:from>
    <xdr:to>
      <xdr:col>3</xdr:col>
      <xdr:colOff>516152</xdr:colOff>
      <xdr:row>365</xdr:row>
      <xdr:rowOff>174534</xdr:rowOff>
    </xdr:to>
    <xdr:pic>
      <xdr:nvPicPr>
        <xdr:cNvPr id="20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812" y="86637813"/>
          <a:ext cx="3230778" cy="37543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674688</xdr:colOff>
      <xdr:row>357</xdr:row>
      <xdr:rowOff>230187</xdr:rowOff>
    </xdr:from>
    <xdr:to>
      <xdr:col>3</xdr:col>
      <xdr:colOff>674687</xdr:colOff>
      <xdr:row>359</xdr:row>
      <xdr:rowOff>190499</xdr:rowOff>
    </xdr:to>
    <xdr:sp macro="" textlink="">
      <xdr:nvSpPr>
        <xdr:cNvPr id="45" name="ZoneTexte 44"/>
        <xdr:cNvSpPr txBox="1"/>
      </xdr:nvSpPr>
      <xdr:spPr>
        <a:xfrm>
          <a:off x="2500313" y="88479312"/>
          <a:ext cx="912812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Arial" pitchFamily="34" charset="0"/>
              <a:cs typeface="Arial" pitchFamily="34" charset="0"/>
            </a:rPr>
            <a:t>Doublage 80mm</a:t>
          </a:r>
        </a:p>
      </xdr:txBody>
    </xdr:sp>
    <xdr:clientData/>
  </xdr:twoCellAnchor>
  <xdr:twoCellAnchor>
    <xdr:from>
      <xdr:col>2</xdr:col>
      <xdr:colOff>404813</xdr:colOff>
      <xdr:row>353</xdr:row>
      <xdr:rowOff>150812</xdr:rowOff>
    </xdr:from>
    <xdr:to>
      <xdr:col>3</xdr:col>
      <xdr:colOff>404812</xdr:colOff>
      <xdr:row>355</xdr:row>
      <xdr:rowOff>111124</xdr:rowOff>
    </xdr:to>
    <xdr:sp macro="" textlink="">
      <xdr:nvSpPr>
        <xdr:cNvPr id="46" name="ZoneTexte 45"/>
        <xdr:cNvSpPr txBox="1"/>
      </xdr:nvSpPr>
      <xdr:spPr>
        <a:xfrm>
          <a:off x="2230438" y="87415687"/>
          <a:ext cx="912812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Arial" pitchFamily="34" charset="0"/>
              <a:cs typeface="Arial" pitchFamily="34" charset="0"/>
            </a:rPr>
            <a:t>Doublage 100mm</a:t>
          </a:r>
        </a:p>
      </xdr:txBody>
    </xdr:sp>
    <xdr:clientData/>
  </xdr:twoCellAnchor>
  <xdr:twoCellAnchor>
    <xdr:from>
      <xdr:col>0</xdr:col>
      <xdr:colOff>476251</xdr:colOff>
      <xdr:row>353</xdr:row>
      <xdr:rowOff>55562</xdr:rowOff>
    </xdr:from>
    <xdr:to>
      <xdr:col>1</xdr:col>
      <xdr:colOff>476250</xdr:colOff>
      <xdr:row>355</xdr:row>
      <xdr:rowOff>15874</xdr:rowOff>
    </xdr:to>
    <xdr:sp macro="" textlink="">
      <xdr:nvSpPr>
        <xdr:cNvPr id="47" name="ZoneTexte 46"/>
        <xdr:cNvSpPr txBox="1"/>
      </xdr:nvSpPr>
      <xdr:spPr>
        <a:xfrm>
          <a:off x="476251" y="87320437"/>
          <a:ext cx="912812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Arial" pitchFamily="34" charset="0"/>
              <a:cs typeface="Arial" pitchFamily="34" charset="0"/>
            </a:rPr>
            <a:t>Doublage 120mm</a:t>
          </a:r>
        </a:p>
      </xdr:txBody>
    </xdr:sp>
    <xdr:clientData/>
  </xdr:twoCellAnchor>
  <xdr:twoCellAnchor>
    <xdr:from>
      <xdr:col>0</xdr:col>
      <xdr:colOff>523876</xdr:colOff>
      <xdr:row>357</xdr:row>
      <xdr:rowOff>198437</xdr:rowOff>
    </xdr:from>
    <xdr:to>
      <xdr:col>1</xdr:col>
      <xdr:colOff>523875</xdr:colOff>
      <xdr:row>359</xdr:row>
      <xdr:rowOff>158749</xdr:rowOff>
    </xdr:to>
    <xdr:sp macro="" textlink="">
      <xdr:nvSpPr>
        <xdr:cNvPr id="48" name="ZoneTexte 47"/>
        <xdr:cNvSpPr txBox="1"/>
      </xdr:nvSpPr>
      <xdr:spPr>
        <a:xfrm>
          <a:off x="523876" y="88447562"/>
          <a:ext cx="912812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Arial" pitchFamily="34" charset="0"/>
              <a:cs typeface="Arial" pitchFamily="34" charset="0"/>
            </a:rPr>
            <a:t>Doublage 140mm</a:t>
          </a:r>
        </a:p>
      </xdr:txBody>
    </xdr:sp>
    <xdr:clientData/>
  </xdr:twoCellAnchor>
  <xdr:twoCellAnchor>
    <xdr:from>
      <xdr:col>0</xdr:col>
      <xdr:colOff>555626</xdr:colOff>
      <xdr:row>362</xdr:row>
      <xdr:rowOff>87311</xdr:rowOff>
    </xdr:from>
    <xdr:to>
      <xdr:col>1</xdr:col>
      <xdr:colOff>555625</xdr:colOff>
      <xdr:row>364</xdr:row>
      <xdr:rowOff>47623</xdr:rowOff>
    </xdr:to>
    <xdr:sp macro="" textlink="">
      <xdr:nvSpPr>
        <xdr:cNvPr id="49" name="ZoneTexte 48"/>
        <xdr:cNvSpPr txBox="1"/>
      </xdr:nvSpPr>
      <xdr:spPr>
        <a:xfrm>
          <a:off x="555626" y="89566749"/>
          <a:ext cx="912812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Arial" pitchFamily="34" charset="0"/>
              <a:cs typeface="Arial" pitchFamily="34" charset="0"/>
            </a:rPr>
            <a:t>Doublage 160mm</a:t>
          </a:r>
        </a:p>
      </xdr:txBody>
    </xdr:sp>
    <xdr:clientData/>
  </xdr:twoCellAnchor>
  <xdr:oneCellAnchor>
    <xdr:from>
      <xdr:col>0</xdr:col>
      <xdr:colOff>0</xdr:colOff>
      <xdr:row>213</xdr:row>
      <xdr:rowOff>206977</xdr:rowOff>
    </xdr:from>
    <xdr:ext cx="658813" cy="464423"/>
    <xdr:sp macro="" textlink="">
      <xdr:nvSpPr>
        <xdr:cNvPr id="50" name="Rectangle 49"/>
        <xdr:cNvSpPr/>
      </xdr:nvSpPr>
      <xdr:spPr>
        <a:xfrm rot="16200000">
          <a:off x="97195" y="52576657"/>
          <a:ext cx="464423" cy="65881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</a:t>
          </a:r>
        </a:p>
      </xdr:txBody>
    </xdr:sp>
    <xdr:clientData/>
  </xdr:oneCellAnchor>
  <xdr:twoCellAnchor>
    <xdr:from>
      <xdr:col>0</xdr:col>
      <xdr:colOff>396875</xdr:colOff>
      <xdr:row>211</xdr:row>
      <xdr:rowOff>127000</xdr:rowOff>
    </xdr:from>
    <xdr:to>
      <xdr:col>0</xdr:col>
      <xdr:colOff>396875</xdr:colOff>
      <xdr:row>218</xdr:row>
      <xdr:rowOff>87312</xdr:rowOff>
    </xdr:to>
    <xdr:cxnSp macro="">
      <xdr:nvCxnSpPr>
        <xdr:cNvPr id="52" name="Connecteur droit avec flèche 51"/>
        <xdr:cNvCxnSpPr/>
      </xdr:nvCxnSpPr>
      <xdr:spPr>
        <a:xfrm>
          <a:off x="396875" y="52101750"/>
          <a:ext cx="0" cy="16827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293</xdr:row>
      <xdr:rowOff>63500</xdr:rowOff>
    </xdr:from>
    <xdr:to>
      <xdr:col>1</xdr:col>
      <xdr:colOff>571500</xdr:colOff>
      <xdr:row>293</xdr:row>
      <xdr:rowOff>63500</xdr:rowOff>
    </xdr:to>
    <xdr:cxnSp macro="">
      <xdr:nvCxnSpPr>
        <xdr:cNvPr id="3" name="Connecteur droit 2"/>
        <xdr:cNvCxnSpPr/>
      </xdr:nvCxnSpPr>
      <xdr:spPr>
        <a:xfrm>
          <a:off x="1198563" y="72318563"/>
          <a:ext cx="28575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9"/>
  <sheetViews>
    <sheetView showGridLines="0" tabSelected="1" workbookViewId="0">
      <selection activeCell="C8" sqref="C8:E9"/>
    </sheetView>
  </sheetViews>
  <sheetFormatPr baseColWidth="10" defaultRowHeight="15.75" x14ac:dyDescent="0.4"/>
  <cols>
    <col min="1" max="7" width="9.59765625" style="25" customWidth="1"/>
    <col min="8" max="8" width="6.19921875" style="25" customWidth="1"/>
    <col min="9" max="9" width="2" style="43" customWidth="1"/>
    <col min="10" max="17" width="11.19921875" style="106"/>
    <col min="18" max="20" width="11.19921875" style="107"/>
    <col min="21" max="27" width="11.19921875" style="72"/>
    <col min="28" max="29" width="11.19921875" style="44"/>
    <col min="30" max="16384" width="11.19921875" style="25"/>
  </cols>
  <sheetData>
    <row r="1" spans="1:29" s="13" customFormat="1" ht="19.5" x14ac:dyDescent="0.4">
      <c r="A1" s="149" t="s">
        <v>39</v>
      </c>
      <c r="B1" s="150"/>
      <c r="C1" s="10" t="s">
        <v>36</v>
      </c>
      <c r="D1" s="11" t="s">
        <v>75</v>
      </c>
      <c r="E1" s="12"/>
      <c r="F1" s="144" t="s">
        <v>263</v>
      </c>
      <c r="G1" s="144"/>
      <c r="H1" s="145"/>
      <c r="I1" s="69"/>
      <c r="J1" s="103"/>
      <c r="K1" s="103"/>
      <c r="L1" s="103"/>
      <c r="M1" s="103"/>
      <c r="N1" s="103"/>
      <c r="O1" s="103"/>
      <c r="P1" s="103"/>
      <c r="Q1" s="103"/>
      <c r="R1" s="104"/>
      <c r="S1" s="104"/>
      <c r="T1" s="104"/>
      <c r="U1" s="105"/>
      <c r="V1" s="105"/>
      <c r="W1" s="105"/>
      <c r="X1" s="105"/>
      <c r="Y1" s="105"/>
      <c r="Z1" s="105"/>
      <c r="AA1" s="105"/>
      <c r="AB1" s="68"/>
      <c r="AC1" s="68"/>
    </row>
    <row r="2" spans="1:29" s="13" customFormat="1" ht="19.5" x14ac:dyDescent="0.4">
      <c r="A2" s="151"/>
      <c r="B2" s="152"/>
      <c r="C2" s="14" t="s">
        <v>37</v>
      </c>
      <c r="D2" s="11" t="s">
        <v>76</v>
      </c>
      <c r="E2" s="15"/>
      <c r="F2" s="15" t="s">
        <v>269</v>
      </c>
      <c r="G2" s="9">
        <v>1.1200000000000001</v>
      </c>
      <c r="H2" s="16"/>
      <c r="I2" s="69"/>
      <c r="J2" s="103"/>
      <c r="K2" s="103"/>
      <c r="L2" s="103"/>
      <c r="M2" s="103"/>
      <c r="N2" s="103"/>
      <c r="O2" s="103"/>
      <c r="P2" s="103"/>
      <c r="Q2" s="103"/>
      <c r="R2" s="104"/>
      <c r="S2" s="104"/>
      <c r="T2" s="104"/>
      <c r="U2" s="105"/>
      <c r="V2" s="105"/>
      <c r="W2" s="105"/>
      <c r="X2" s="105"/>
      <c r="Y2" s="105"/>
      <c r="Z2" s="105"/>
      <c r="AA2" s="105"/>
      <c r="AB2" s="68"/>
      <c r="AC2" s="68"/>
    </row>
    <row r="3" spans="1:29" s="13" customFormat="1" ht="19.5" x14ac:dyDescent="0.4">
      <c r="A3" s="151"/>
      <c r="B3" s="152"/>
      <c r="C3" s="10" t="s">
        <v>38</v>
      </c>
      <c r="D3" s="11" t="s">
        <v>77</v>
      </c>
      <c r="E3" s="12"/>
      <c r="F3" s="12" t="s">
        <v>78</v>
      </c>
      <c r="G3" s="11" t="s">
        <v>79</v>
      </c>
      <c r="H3" s="17"/>
      <c r="I3" s="69"/>
      <c r="J3" s="103"/>
      <c r="K3" s="103"/>
      <c r="L3" s="103"/>
      <c r="M3" s="103"/>
      <c r="N3" s="103"/>
      <c r="O3" s="103"/>
      <c r="P3" s="103"/>
      <c r="Q3" s="103"/>
      <c r="R3" s="104"/>
      <c r="S3" s="104"/>
      <c r="T3" s="104"/>
      <c r="U3" s="105"/>
      <c r="V3" s="105"/>
      <c r="W3" s="105"/>
      <c r="X3" s="105"/>
      <c r="Y3" s="105"/>
      <c r="Z3" s="105"/>
      <c r="AA3" s="105"/>
      <c r="AB3" s="68"/>
      <c r="AC3" s="68"/>
    </row>
    <row r="4" spans="1:29" s="13" customFormat="1" ht="19.5" x14ac:dyDescent="0.4">
      <c r="A4" s="151"/>
      <c r="B4" s="152"/>
      <c r="C4" s="10" t="s">
        <v>129</v>
      </c>
      <c r="D4" s="18" t="s">
        <v>130</v>
      </c>
      <c r="E4" s="19"/>
      <c r="F4" s="19"/>
      <c r="G4" s="19"/>
      <c r="H4" s="20"/>
      <c r="I4" s="69"/>
      <c r="J4" s="103"/>
      <c r="K4" s="103"/>
      <c r="L4" s="103"/>
      <c r="M4" s="103"/>
      <c r="N4" s="103"/>
      <c r="O4" s="103"/>
      <c r="P4" s="103"/>
      <c r="Q4" s="103"/>
      <c r="R4" s="104"/>
      <c r="S4" s="104"/>
      <c r="T4" s="104"/>
      <c r="U4" s="105"/>
      <c r="V4" s="105"/>
      <c r="W4" s="105"/>
      <c r="X4" s="105"/>
      <c r="Y4" s="105"/>
      <c r="Z4" s="105"/>
      <c r="AA4" s="105"/>
      <c r="AB4" s="68"/>
      <c r="AC4" s="68"/>
    </row>
    <row r="5" spans="1:29" s="13" customFormat="1" ht="19.5" x14ac:dyDescent="0.4">
      <c r="A5" s="153"/>
      <c r="B5" s="154"/>
      <c r="C5" s="146" t="s">
        <v>80</v>
      </c>
      <c r="D5" s="147"/>
      <c r="E5" s="147"/>
      <c r="F5" s="147"/>
      <c r="G5" s="147"/>
      <c r="H5" s="148"/>
      <c r="I5" s="69"/>
      <c r="J5" s="103"/>
      <c r="K5" s="103"/>
      <c r="L5" s="103"/>
      <c r="M5" s="103"/>
      <c r="N5" s="103"/>
      <c r="O5" s="103"/>
      <c r="P5" s="103"/>
      <c r="Q5" s="103"/>
      <c r="R5" s="104"/>
      <c r="S5" s="104"/>
      <c r="T5" s="104"/>
      <c r="U5" s="105"/>
      <c r="V5" s="105"/>
      <c r="W5" s="105"/>
      <c r="X5" s="105"/>
      <c r="Y5" s="105"/>
      <c r="Z5" s="105"/>
      <c r="AA5" s="105"/>
      <c r="AB5" s="68"/>
      <c r="AC5" s="68"/>
    </row>
    <row r="6" spans="1:29" s="13" customFormat="1" ht="19.5" x14ac:dyDescent="0.4">
      <c r="A6" s="149" t="s">
        <v>40</v>
      </c>
      <c r="B6" s="150"/>
      <c r="C6" s="21"/>
      <c r="D6" s="22"/>
      <c r="E6" s="22"/>
      <c r="F6" s="22"/>
      <c r="G6" s="22"/>
      <c r="H6" s="22"/>
      <c r="I6" s="69"/>
      <c r="J6" s="103"/>
      <c r="K6" s="103"/>
      <c r="L6" s="103"/>
      <c r="M6" s="103"/>
      <c r="N6" s="103"/>
      <c r="O6" s="103"/>
      <c r="P6" s="103"/>
      <c r="Q6" s="103"/>
      <c r="R6" s="104"/>
      <c r="S6" s="104"/>
      <c r="T6" s="104"/>
      <c r="U6" s="105"/>
      <c r="V6" s="105"/>
      <c r="W6" s="105"/>
      <c r="X6" s="105"/>
      <c r="Y6" s="105"/>
      <c r="Z6" s="105"/>
      <c r="AA6" s="105"/>
      <c r="AB6" s="68"/>
      <c r="AC6" s="68"/>
    </row>
    <row r="7" spans="1:29" s="13" customFormat="1" ht="19.5" x14ac:dyDescent="0.4">
      <c r="A7" s="151"/>
      <c r="B7" s="152"/>
      <c r="C7" s="23"/>
      <c r="D7" s="23"/>
      <c r="E7" s="23"/>
      <c r="F7" s="23"/>
      <c r="G7" s="23"/>
      <c r="H7" s="23"/>
      <c r="I7" s="69"/>
      <c r="J7" s="103"/>
      <c r="K7" s="103"/>
      <c r="L7" s="103"/>
      <c r="M7" s="103"/>
      <c r="N7" s="103"/>
      <c r="O7" s="103"/>
      <c r="P7" s="103"/>
      <c r="Q7" s="103"/>
      <c r="R7" s="104"/>
      <c r="S7" s="104"/>
      <c r="T7" s="104"/>
      <c r="U7" s="105"/>
      <c r="V7" s="105"/>
      <c r="W7" s="105"/>
      <c r="X7" s="105"/>
      <c r="Y7" s="105"/>
      <c r="Z7" s="105"/>
      <c r="AA7" s="105"/>
      <c r="AB7" s="68"/>
      <c r="AC7" s="68"/>
    </row>
    <row r="8" spans="1:29" s="13" customFormat="1" ht="19.5" customHeight="1" x14ac:dyDescent="0.4">
      <c r="A8" s="151"/>
      <c r="B8" s="152"/>
      <c r="C8" s="160" t="s">
        <v>81</v>
      </c>
      <c r="D8" s="161"/>
      <c r="E8" s="162"/>
      <c r="F8" s="24" t="s">
        <v>261</v>
      </c>
      <c r="G8" s="102" t="e">
        <f>Q72+L76+L84+L94+P97+N129+L132+K135+O138+L144+L149+H171+L185+M198+J201+O226+J229+N252</f>
        <v>#VALUE!</v>
      </c>
      <c r="H8" s="23"/>
      <c r="I8" s="69"/>
      <c r="J8" s="103"/>
      <c r="K8" s="103"/>
      <c r="L8" s="103"/>
      <c r="M8" s="103"/>
      <c r="N8" s="103"/>
      <c r="O8" s="103"/>
      <c r="P8" s="103"/>
      <c r="Q8" s="103"/>
      <c r="R8" s="104"/>
      <c r="S8" s="104"/>
      <c r="T8" s="104"/>
      <c r="U8" s="105"/>
      <c r="V8" s="105"/>
      <c r="W8" s="105"/>
      <c r="X8" s="105"/>
      <c r="Y8" s="105"/>
      <c r="Z8" s="105"/>
      <c r="AA8" s="105"/>
      <c r="AB8" s="68"/>
      <c r="AC8" s="68"/>
    </row>
    <row r="9" spans="1:29" s="13" customFormat="1" ht="19.5" customHeight="1" x14ac:dyDescent="0.4">
      <c r="A9" s="151"/>
      <c r="B9" s="152"/>
      <c r="C9" s="163"/>
      <c r="D9" s="164"/>
      <c r="E9" s="165"/>
      <c r="F9" s="24" t="s">
        <v>82</v>
      </c>
      <c r="G9" s="102" t="e">
        <f>G8*20/165</f>
        <v>#VALUE!</v>
      </c>
      <c r="H9" s="75"/>
      <c r="I9" s="69"/>
      <c r="J9" s="103"/>
      <c r="K9" s="103"/>
      <c r="L9" s="103"/>
      <c r="M9" s="103"/>
      <c r="N9" s="103"/>
      <c r="O9" s="103"/>
      <c r="P9" s="103"/>
      <c r="Q9" s="103"/>
      <c r="R9" s="104"/>
      <c r="S9" s="104"/>
      <c r="T9" s="104"/>
      <c r="U9" s="105"/>
      <c r="V9" s="105"/>
      <c r="W9" s="105"/>
      <c r="X9" s="105"/>
      <c r="Y9" s="105"/>
      <c r="Z9" s="105"/>
      <c r="AA9" s="105"/>
      <c r="AB9" s="68"/>
      <c r="AC9" s="68"/>
    </row>
    <row r="10" spans="1:29" s="13" customFormat="1" ht="19.5" x14ac:dyDescent="0.4">
      <c r="A10" s="153"/>
      <c r="B10" s="154"/>
      <c r="C10" s="23"/>
      <c r="D10" s="23"/>
      <c r="E10" s="23"/>
      <c r="F10" s="23"/>
      <c r="G10" s="101">
        <f>Q73+L77+L85+M94+P98+N130+L133+K136+O139+L145+L150+J171+J186+M199+J202+O227+J230+N251</f>
        <v>165</v>
      </c>
      <c r="H10" s="23"/>
      <c r="I10" s="69"/>
      <c r="J10" s="103"/>
      <c r="K10" s="103"/>
      <c r="L10" s="103"/>
      <c r="M10" s="103"/>
      <c r="N10" s="103"/>
      <c r="O10" s="103"/>
      <c r="P10" s="103"/>
      <c r="Q10" s="103"/>
      <c r="R10" s="104"/>
      <c r="S10" s="104"/>
      <c r="T10" s="104"/>
      <c r="U10" s="105"/>
      <c r="V10" s="105"/>
      <c r="W10" s="105"/>
      <c r="X10" s="105"/>
      <c r="Y10" s="105"/>
      <c r="Z10" s="105"/>
      <c r="AA10" s="105"/>
      <c r="AB10" s="68"/>
      <c r="AC10" s="68"/>
    </row>
    <row r="11" spans="1:29" s="13" customFormat="1" ht="19.5" x14ac:dyDescent="0.4">
      <c r="A11" s="25"/>
      <c r="B11" s="25"/>
      <c r="C11" s="25"/>
      <c r="D11" s="25"/>
      <c r="E11" s="25"/>
      <c r="F11" s="25"/>
      <c r="G11" s="25"/>
      <c r="H11" s="25"/>
      <c r="I11" s="67"/>
      <c r="J11" s="103"/>
      <c r="K11" s="103"/>
      <c r="L11" s="103"/>
      <c r="M11" s="103"/>
      <c r="N11" s="103"/>
      <c r="O11" s="103"/>
      <c r="P11" s="103"/>
      <c r="Q11" s="103"/>
      <c r="R11" s="104"/>
      <c r="S11" s="104"/>
      <c r="T11" s="104"/>
      <c r="U11" s="105"/>
      <c r="V11" s="105"/>
      <c r="W11" s="105"/>
      <c r="X11" s="105"/>
      <c r="Y11" s="105"/>
      <c r="Z11" s="105"/>
      <c r="AA11" s="105"/>
      <c r="AB11" s="68"/>
      <c r="AC11" s="68"/>
    </row>
    <row r="12" spans="1:29" s="13" customFormat="1" ht="19.5" x14ac:dyDescent="0.4">
      <c r="A12" s="158" t="s">
        <v>74</v>
      </c>
      <c r="B12" s="159"/>
      <c r="C12" s="159"/>
      <c r="D12" s="159"/>
      <c r="E12" s="159"/>
      <c r="F12" s="159"/>
      <c r="G12" s="159"/>
      <c r="H12" s="159"/>
      <c r="I12" s="67"/>
      <c r="J12" s="103"/>
      <c r="K12" s="103"/>
      <c r="L12" s="103"/>
      <c r="M12" s="103"/>
      <c r="N12" s="103"/>
      <c r="O12" s="103"/>
      <c r="P12" s="103"/>
      <c r="Q12" s="103"/>
      <c r="R12" s="104"/>
      <c r="S12" s="104"/>
      <c r="T12" s="104"/>
      <c r="U12" s="105"/>
      <c r="V12" s="105"/>
      <c r="W12" s="105"/>
      <c r="X12" s="105"/>
      <c r="Y12" s="105"/>
      <c r="Z12" s="105"/>
      <c r="AA12" s="105"/>
      <c r="AB12" s="68"/>
      <c r="AC12" s="68"/>
    </row>
    <row r="13" spans="1:29" s="13" customFormat="1" ht="19.5" x14ac:dyDescent="0.4">
      <c r="A13" s="25"/>
      <c r="B13" s="25"/>
      <c r="C13" s="25"/>
      <c r="D13" s="25"/>
      <c r="E13" s="25"/>
      <c r="F13" s="25"/>
      <c r="G13" s="25"/>
      <c r="H13" s="25"/>
      <c r="I13" s="67"/>
      <c r="J13" s="103"/>
      <c r="K13" s="103"/>
      <c r="L13" s="103"/>
      <c r="M13" s="103"/>
      <c r="N13" s="103"/>
      <c r="O13" s="103"/>
      <c r="P13" s="103"/>
      <c r="Q13" s="103"/>
      <c r="R13" s="104"/>
      <c r="S13" s="104"/>
      <c r="T13" s="104"/>
      <c r="U13" s="105"/>
      <c r="V13" s="105"/>
      <c r="W13" s="105"/>
      <c r="X13" s="105"/>
      <c r="Y13" s="105"/>
      <c r="Z13" s="105"/>
      <c r="AA13" s="105"/>
      <c r="AB13" s="68"/>
      <c r="AC13" s="68"/>
    </row>
    <row r="14" spans="1:29" s="13" customFormat="1" ht="19.5" x14ac:dyDescent="0.4">
      <c r="A14" s="25"/>
      <c r="B14" s="25"/>
      <c r="C14" s="25"/>
      <c r="D14" s="27"/>
      <c r="E14" s="25"/>
      <c r="F14" s="25"/>
      <c r="G14" s="25"/>
      <c r="H14" s="25"/>
      <c r="I14" s="67"/>
      <c r="J14" s="103"/>
      <c r="K14" s="103"/>
      <c r="L14" s="103"/>
      <c r="M14" s="103"/>
      <c r="N14" s="103"/>
      <c r="O14" s="103"/>
      <c r="P14" s="103"/>
      <c r="Q14" s="103"/>
      <c r="R14" s="104"/>
      <c r="S14" s="104"/>
      <c r="T14" s="104"/>
      <c r="U14" s="105"/>
      <c r="V14" s="105"/>
      <c r="W14" s="105"/>
      <c r="X14" s="105"/>
      <c r="Y14" s="105"/>
      <c r="Z14" s="105"/>
      <c r="AA14" s="105"/>
      <c r="AB14" s="68"/>
      <c r="AC14" s="68"/>
    </row>
    <row r="15" spans="1:29" s="13" customFormat="1" ht="19.5" x14ac:dyDescent="0.4">
      <c r="A15" s="25"/>
      <c r="B15" s="25"/>
      <c r="C15" s="25"/>
      <c r="D15" s="25"/>
      <c r="E15" s="25"/>
      <c r="F15" s="25"/>
      <c r="G15" s="25"/>
      <c r="H15" s="25"/>
      <c r="I15" s="67"/>
      <c r="J15" s="103"/>
      <c r="K15" s="103"/>
      <c r="L15" s="103"/>
      <c r="M15" s="103"/>
      <c r="N15" s="103"/>
      <c r="O15" s="103"/>
      <c r="P15" s="103"/>
      <c r="Q15" s="103"/>
      <c r="R15" s="104"/>
      <c r="S15" s="104"/>
      <c r="T15" s="104"/>
      <c r="U15" s="105"/>
      <c r="V15" s="105"/>
      <c r="W15" s="105"/>
      <c r="X15" s="105"/>
      <c r="Y15" s="105"/>
      <c r="Z15" s="105"/>
      <c r="AA15" s="105"/>
      <c r="AB15" s="68"/>
      <c r="AC15" s="68"/>
    </row>
    <row r="16" spans="1:29" s="13" customFormat="1" ht="19.5" x14ac:dyDescent="0.4">
      <c r="A16" s="25"/>
      <c r="B16" s="25"/>
      <c r="C16" s="25"/>
      <c r="D16" s="25"/>
      <c r="E16" s="25"/>
      <c r="F16" s="25"/>
      <c r="G16" s="25"/>
      <c r="H16" s="25"/>
      <c r="I16" s="67"/>
      <c r="J16" s="103"/>
      <c r="K16" s="103"/>
      <c r="L16" s="103"/>
      <c r="M16" s="103"/>
      <c r="N16" s="103"/>
      <c r="O16" s="103"/>
      <c r="P16" s="103"/>
      <c r="Q16" s="103"/>
      <c r="R16" s="104"/>
      <c r="S16" s="104"/>
      <c r="T16" s="104"/>
      <c r="U16" s="105"/>
      <c r="V16" s="105"/>
      <c r="W16" s="105"/>
      <c r="X16" s="105"/>
      <c r="Y16" s="105"/>
      <c r="Z16" s="105"/>
      <c r="AA16" s="105"/>
      <c r="AB16" s="68"/>
      <c r="AC16" s="68"/>
    </row>
    <row r="17" spans="1:29" s="13" customFormat="1" ht="19.5" x14ac:dyDescent="0.4">
      <c r="A17" s="25"/>
      <c r="B17" s="25"/>
      <c r="C17" s="158" t="s">
        <v>139</v>
      </c>
      <c r="D17" s="159"/>
      <c r="E17" s="159"/>
      <c r="F17" s="25"/>
      <c r="G17" s="25"/>
      <c r="H17" s="25"/>
      <c r="I17" s="67"/>
      <c r="J17" s="103"/>
      <c r="K17" s="103"/>
      <c r="L17" s="103"/>
      <c r="M17" s="103"/>
      <c r="N17" s="103"/>
      <c r="O17" s="103"/>
      <c r="P17" s="103"/>
      <c r="Q17" s="103"/>
      <c r="R17" s="104"/>
      <c r="S17" s="104"/>
      <c r="T17" s="104"/>
      <c r="U17" s="105"/>
      <c r="V17" s="105"/>
      <c r="W17" s="105"/>
      <c r="X17" s="105"/>
      <c r="Y17" s="105"/>
      <c r="Z17" s="105"/>
      <c r="AA17" s="105"/>
      <c r="AB17" s="68"/>
      <c r="AC17" s="68"/>
    </row>
    <row r="18" spans="1:29" s="13" customFormat="1" ht="19.5" x14ac:dyDescent="0.4">
      <c r="A18" s="25"/>
      <c r="B18" s="25"/>
      <c r="C18" s="159"/>
      <c r="D18" s="159"/>
      <c r="E18" s="159"/>
      <c r="F18" s="25"/>
      <c r="G18" s="25"/>
      <c r="H18" s="25"/>
      <c r="I18" s="67"/>
      <c r="J18" s="103"/>
      <c r="K18" s="103"/>
      <c r="L18" s="103"/>
      <c r="M18" s="103"/>
      <c r="N18" s="103"/>
      <c r="O18" s="103"/>
      <c r="P18" s="103"/>
      <c r="Q18" s="103"/>
      <c r="R18" s="104"/>
      <c r="S18" s="104"/>
      <c r="T18" s="104"/>
      <c r="U18" s="105"/>
      <c r="V18" s="105"/>
      <c r="W18" s="105"/>
      <c r="X18" s="105"/>
      <c r="Y18" s="105"/>
      <c r="Z18" s="105"/>
      <c r="AA18" s="105"/>
      <c r="AB18" s="68"/>
      <c r="AC18" s="68"/>
    </row>
    <row r="19" spans="1:29" s="13" customFormat="1" ht="19.5" x14ac:dyDescent="0.4">
      <c r="A19" s="25"/>
      <c r="B19" s="25"/>
      <c r="C19" s="25"/>
      <c r="D19" s="25"/>
      <c r="E19" s="25"/>
      <c r="F19" s="25"/>
      <c r="G19" s="25"/>
      <c r="H19" s="25"/>
      <c r="I19" s="67"/>
      <c r="J19" s="103"/>
      <c r="K19" s="103"/>
      <c r="L19" s="103"/>
      <c r="M19" s="103"/>
      <c r="N19" s="103"/>
      <c r="O19" s="103"/>
      <c r="P19" s="103"/>
      <c r="Q19" s="103"/>
      <c r="R19" s="104"/>
      <c r="S19" s="104"/>
      <c r="T19" s="104"/>
      <c r="U19" s="105"/>
      <c r="V19" s="105"/>
      <c r="W19" s="105"/>
      <c r="X19" s="105"/>
      <c r="Y19" s="105"/>
      <c r="Z19" s="105"/>
      <c r="AA19" s="105"/>
      <c r="AB19" s="68"/>
      <c r="AC19" s="68"/>
    </row>
    <row r="20" spans="1:29" s="13" customFormat="1" ht="19.5" x14ac:dyDescent="0.4">
      <c r="A20" s="155" t="s">
        <v>131</v>
      </c>
      <c r="B20" s="155"/>
      <c r="C20" s="155"/>
      <c r="D20" s="155"/>
      <c r="E20" s="155"/>
      <c r="F20" s="155"/>
      <c r="G20" s="155"/>
      <c r="H20" s="155"/>
      <c r="I20" s="67"/>
      <c r="J20" s="103"/>
      <c r="K20" s="103"/>
      <c r="L20" s="103"/>
      <c r="M20" s="103"/>
      <c r="N20" s="103"/>
      <c r="O20" s="103"/>
      <c r="P20" s="103"/>
      <c r="Q20" s="103"/>
      <c r="R20" s="104"/>
      <c r="S20" s="104"/>
      <c r="T20" s="104"/>
      <c r="U20" s="105"/>
      <c r="V20" s="105"/>
      <c r="W20" s="105"/>
      <c r="X20" s="105"/>
      <c r="Y20" s="105"/>
      <c r="Z20" s="105"/>
      <c r="AA20" s="105"/>
      <c r="AB20" s="68"/>
      <c r="AC20" s="68"/>
    </row>
    <row r="21" spans="1:29" s="13" customFormat="1" ht="19.5" x14ac:dyDescent="0.4">
      <c r="A21" s="155"/>
      <c r="B21" s="155"/>
      <c r="C21" s="155"/>
      <c r="D21" s="155"/>
      <c r="E21" s="155"/>
      <c r="F21" s="155"/>
      <c r="G21" s="155"/>
      <c r="H21" s="155"/>
      <c r="I21" s="67"/>
      <c r="J21" s="103"/>
      <c r="K21" s="103"/>
      <c r="L21" s="103"/>
      <c r="M21" s="103"/>
      <c r="N21" s="103"/>
      <c r="O21" s="103"/>
      <c r="P21" s="103"/>
      <c r="Q21" s="103"/>
      <c r="R21" s="104"/>
      <c r="S21" s="104"/>
      <c r="T21" s="104"/>
      <c r="U21" s="105"/>
      <c r="V21" s="105"/>
      <c r="W21" s="105"/>
      <c r="X21" s="105"/>
      <c r="Y21" s="105"/>
      <c r="Z21" s="105"/>
      <c r="AA21" s="105"/>
      <c r="AB21" s="68"/>
      <c r="AC21" s="68"/>
    </row>
    <row r="22" spans="1:29" s="13" customFormat="1" ht="19.5" x14ac:dyDescent="0.4">
      <c r="A22" s="155"/>
      <c r="B22" s="155"/>
      <c r="C22" s="155"/>
      <c r="D22" s="155"/>
      <c r="E22" s="155"/>
      <c r="F22" s="155"/>
      <c r="G22" s="155"/>
      <c r="H22" s="155"/>
      <c r="I22" s="67"/>
      <c r="J22" s="103"/>
      <c r="K22" s="103"/>
      <c r="L22" s="103"/>
      <c r="M22" s="103"/>
      <c r="N22" s="103"/>
      <c r="O22" s="103"/>
      <c r="P22" s="103"/>
      <c r="Q22" s="103"/>
      <c r="R22" s="104"/>
      <c r="S22" s="104"/>
      <c r="T22" s="104"/>
      <c r="U22" s="105"/>
      <c r="V22" s="105"/>
      <c r="W22" s="105"/>
      <c r="X22" s="105"/>
      <c r="Y22" s="105"/>
      <c r="Z22" s="105"/>
      <c r="AA22" s="105"/>
      <c r="AB22" s="68"/>
      <c r="AC22" s="68"/>
    </row>
    <row r="23" spans="1:29" s="13" customFormat="1" ht="19.5" x14ac:dyDescent="0.4">
      <c r="A23" s="155"/>
      <c r="B23" s="155"/>
      <c r="C23" s="155"/>
      <c r="D23" s="155"/>
      <c r="E23" s="155"/>
      <c r="F23" s="155"/>
      <c r="G23" s="155"/>
      <c r="H23" s="155"/>
      <c r="I23" s="67"/>
      <c r="J23" s="103"/>
      <c r="K23" s="103"/>
      <c r="L23" s="103"/>
      <c r="M23" s="103"/>
      <c r="N23" s="103"/>
      <c r="O23" s="103"/>
      <c r="P23" s="103"/>
      <c r="Q23" s="103"/>
      <c r="R23" s="104"/>
      <c r="S23" s="104"/>
      <c r="T23" s="104"/>
      <c r="U23" s="105"/>
      <c r="V23" s="105"/>
      <c r="W23" s="105"/>
      <c r="X23" s="105"/>
      <c r="Y23" s="105"/>
      <c r="Z23" s="105"/>
      <c r="AA23" s="105"/>
      <c r="AB23" s="68"/>
      <c r="AC23" s="68"/>
    </row>
    <row r="24" spans="1:29" s="13" customFormat="1" ht="19.5" x14ac:dyDescent="0.4">
      <c r="A24" s="28"/>
      <c r="B24" s="28"/>
      <c r="C24" s="28"/>
      <c r="D24" s="28"/>
      <c r="E24" s="28"/>
      <c r="F24" s="28"/>
      <c r="G24" s="28"/>
      <c r="H24" s="28"/>
      <c r="I24" s="67"/>
      <c r="J24" s="103"/>
      <c r="K24" s="103"/>
      <c r="L24" s="103"/>
      <c r="M24" s="103"/>
      <c r="N24" s="103"/>
      <c r="O24" s="103"/>
      <c r="P24" s="103"/>
      <c r="Q24" s="103"/>
      <c r="R24" s="104"/>
      <c r="S24" s="104"/>
      <c r="T24" s="104"/>
      <c r="U24" s="105"/>
      <c r="V24" s="105"/>
      <c r="W24" s="105"/>
      <c r="X24" s="105"/>
      <c r="Y24" s="105"/>
      <c r="Z24" s="105"/>
      <c r="AA24" s="105"/>
      <c r="AB24" s="68"/>
      <c r="AC24" s="68"/>
    </row>
    <row r="25" spans="1:29" s="13" customFormat="1" ht="19.5" x14ac:dyDescent="0.4">
      <c r="A25" s="25"/>
      <c r="B25" s="25"/>
      <c r="C25" s="25"/>
      <c r="D25" s="25"/>
      <c r="E25" s="25"/>
      <c r="F25" s="25"/>
      <c r="G25" s="25"/>
      <c r="H25" s="25"/>
      <c r="I25" s="67"/>
      <c r="J25" s="103"/>
      <c r="K25" s="103"/>
      <c r="L25" s="103"/>
      <c r="M25" s="103"/>
      <c r="N25" s="103"/>
      <c r="O25" s="103"/>
      <c r="P25" s="103"/>
      <c r="Q25" s="103"/>
      <c r="R25" s="104"/>
      <c r="S25" s="104"/>
      <c r="T25" s="104"/>
      <c r="U25" s="105"/>
      <c r="V25" s="105"/>
      <c r="W25" s="105"/>
      <c r="X25" s="105"/>
      <c r="Y25" s="105"/>
      <c r="Z25" s="105"/>
      <c r="AA25" s="105"/>
      <c r="AB25" s="68"/>
      <c r="AC25" s="68"/>
    </row>
    <row r="26" spans="1:29" s="13" customFormat="1" ht="19.5" x14ac:dyDescent="0.4">
      <c r="A26" s="156" t="s">
        <v>41</v>
      </c>
      <c r="B26" s="156"/>
      <c r="C26" s="156"/>
      <c r="D26" s="156"/>
      <c r="E26" s="156"/>
      <c r="F26" s="156"/>
      <c r="G26" s="156"/>
      <c r="H26" s="156"/>
      <c r="I26" s="67"/>
      <c r="J26" s="103"/>
      <c r="K26" s="103"/>
      <c r="L26" s="103"/>
      <c r="M26" s="103"/>
      <c r="N26" s="103"/>
      <c r="O26" s="103"/>
      <c r="P26" s="103"/>
      <c r="Q26" s="103"/>
      <c r="R26" s="104"/>
      <c r="S26" s="104"/>
      <c r="T26" s="104"/>
      <c r="U26" s="105"/>
      <c r="V26" s="105"/>
      <c r="W26" s="105"/>
      <c r="X26" s="105"/>
      <c r="Y26" s="105"/>
      <c r="Z26" s="105"/>
      <c r="AA26" s="105"/>
      <c r="AB26" s="68"/>
      <c r="AC26" s="68"/>
    </row>
    <row r="27" spans="1:29" s="13" customFormat="1" ht="19.5" x14ac:dyDescent="0.4">
      <c r="A27" s="25"/>
      <c r="B27" s="25"/>
      <c r="C27" s="25"/>
      <c r="D27" s="25"/>
      <c r="E27" s="25"/>
      <c r="F27" s="25"/>
      <c r="G27" s="25"/>
      <c r="H27" s="25"/>
      <c r="I27" s="67"/>
      <c r="J27" s="103"/>
      <c r="K27" s="103"/>
      <c r="L27" s="103"/>
      <c r="M27" s="103"/>
      <c r="N27" s="103"/>
      <c r="O27" s="103"/>
      <c r="P27" s="103"/>
      <c r="Q27" s="103"/>
      <c r="R27" s="104"/>
      <c r="S27" s="104"/>
      <c r="T27" s="104"/>
      <c r="U27" s="105"/>
      <c r="V27" s="105"/>
      <c r="W27" s="105"/>
      <c r="X27" s="105"/>
      <c r="Y27" s="105"/>
      <c r="Z27" s="105"/>
      <c r="AA27" s="105"/>
      <c r="AB27" s="68"/>
      <c r="AC27" s="68"/>
    </row>
    <row r="28" spans="1:29" s="13" customFormat="1" ht="19.5" x14ac:dyDescent="0.4">
      <c r="A28" s="25"/>
      <c r="B28" s="25"/>
      <c r="C28" s="25"/>
      <c r="D28" s="25"/>
      <c r="E28" s="25"/>
      <c r="F28" s="25"/>
      <c r="G28" s="25"/>
      <c r="H28" s="25"/>
      <c r="I28" s="67"/>
      <c r="J28" s="103"/>
      <c r="K28" s="103"/>
      <c r="L28" s="103"/>
      <c r="M28" s="103"/>
      <c r="N28" s="103"/>
      <c r="O28" s="103"/>
      <c r="P28" s="103"/>
      <c r="Q28" s="103"/>
      <c r="R28" s="104"/>
      <c r="S28" s="104"/>
      <c r="T28" s="104"/>
      <c r="U28" s="105"/>
      <c r="V28" s="105"/>
      <c r="W28" s="105"/>
      <c r="X28" s="105"/>
      <c r="Y28" s="105"/>
      <c r="Z28" s="105"/>
      <c r="AA28" s="105"/>
      <c r="AB28" s="68"/>
      <c r="AC28" s="68"/>
    </row>
    <row r="29" spans="1:29" s="13" customFormat="1" ht="19.5" x14ac:dyDescent="0.4">
      <c r="A29" s="25"/>
      <c r="B29" s="25"/>
      <c r="C29" s="25"/>
      <c r="D29" s="25"/>
      <c r="E29" s="25"/>
      <c r="F29" s="25"/>
      <c r="G29" s="25"/>
      <c r="H29" s="25"/>
      <c r="I29" s="67"/>
      <c r="J29" s="103"/>
      <c r="K29" s="103"/>
      <c r="L29" s="103"/>
      <c r="M29" s="103"/>
      <c r="N29" s="103"/>
      <c r="O29" s="103"/>
      <c r="P29" s="103"/>
      <c r="Q29" s="103"/>
      <c r="R29" s="104"/>
      <c r="S29" s="104"/>
      <c r="T29" s="104"/>
      <c r="U29" s="105"/>
      <c r="V29" s="105"/>
      <c r="W29" s="105"/>
      <c r="X29" s="105"/>
      <c r="Y29" s="105"/>
      <c r="Z29" s="105"/>
      <c r="AA29" s="105"/>
      <c r="AB29" s="68"/>
      <c r="AC29" s="68"/>
    </row>
    <row r="30" spans="1:29" s="13" customFormat="1" ht="19.5" x14ac:dyDescent="0.4">
      <c r="A30" s="25"/>
      <c r="B30" s="25"/>
      <c r="C30" s="25"/>
      <c r="D30" s="25"/>
      <c r="E30" s="25"/>
      <c r="F30" s="25"/>
      <c r="G30" s="25"/>
      <c r="H30" s="25"/>
      <c r="I30" s="67"/>
      <c r="J30" s="103"/>
      <c r="K30" s="103"/>
      <c r="L30" s="103"/>
      <c r="M30" s="103"/>
      <c r="N30" s="103"/>
      <c r="O30" s="103"/>
      <c r="P30" s="103"/>
      <c r="Q30" s="103"/>
      <c r="R30" s="104"/>
      <c r="S30" s="104"/>
      <c r="T30" s="104"/>
      <c r="U30" s="105"/>
      <c r="V30" s="105"/>
      <c r="W30" s="105"/>
      <c r="X30" s="105"/>
      <c r="Y30" s="105"/>
      <c r="Z30" s="105"/>
      <c r="AA30" s="105"/>
      <c r="AB30" s="68"/>
      <c r="AC30" s="68"/>
    </row>
    <row r="31" spans="1:29" s="13" customFormat="1" ht="19.5" x14ac:dyDescent="0.4">
      <c r="A31" s="25"/>
      <c r="B31" s="157"/>
      <c r="C31" s="157"/>
      <c r="D31" s="157"/>
      <c r="E31" s="157"/>
      <c r="F31" s="29"/>
      <c r="G31" s="25"/>
      <c r="H31" s="25"/>
      <c r="I31" s="67"/>
      <c r="J31" s="103"/>
      <c r="K31" s="103"/>
      <c r="L31" s="103"/>
      <c r="M31" s="103"/>
      <c r="N31" s="103"/>
      <c r="O31" s="103"/>
      <c r="P31" s="103"/>
      <c r="Q31" s="103"/>
      <c r="R31" s="104"/>
      <c r="S31" s="104"/>
      <c r="T31" s="104"/>
      <c r="U31" s="105"/>
      <c r="V31" s="105"/>
      <c r="W31" s="105"/>
      <c r="X31" s="105"/>
      <c r="Y31" s="105"/>
      <c r="Z31" s="105"/>
      <c r="AA31" s="105"/>
      <c r="AB31" s="68"/>
      <c r="AC31" s="68"/>
    </row>
    <row r="32" spans="1:29" s="13" customFormat="1" ht="19.5" x14ac:dyDescent="0.4">
      <c r="A32" s="25"/>
      <c r="B32" s="30"/>
      <c r="C32" s="30"/>
      <c r="D32" s="30"/>
      <c r="E32" s="30"/>
      <c r="F32" s="30"/>
      <c r="G32" s="25"/>
      <c r="H32" s="25"/>
      <c r="I32" s="67"/>
      <c r="J32" s="103"/>
      <c r="K32" s="103"/>
      <c r="L32" s="103"/>
      <c r="M32" s="103"/>
      <c r="N32" s="103"/>
      <c r="O32" s="103"/>
      <c r="P32" s="103"/>
      <c r="Q32" s="103"/>
      <c r="R32" s="104"/>
      <c r="S32" s="104"/>
      <c r="T32" s="104"/>
      <c r="U32" s="105"/>
      <c r="V32" s="105"/>
      <c r="W32" s="105"/>
      <c r="X32" s="105"/>
      <c r="Y32" s="105"/>
      <c r="Z32" s="105"/>
      <c r="AA32" s="105"/>
      <c r="AB32" s="68"/>
      <c r="AC32" s="68"/>
    </row>
    <row r="33" spans="1:29" s="13" customFormat="1" ht="19.5" x14ac:dyDescent="0.4">
      <c r="A33" s="25"/>
      <c r="B33" s="30"/>
      <c r="C33" s="30"/>
      <c r="D33" s="30"/>
      <c r="E33" s="30"/>
      <c r="F33" s="30"/>
      <c r="G33" s="25"/>
      <c r="H33" s="25"/>
      <c r="I33" s="67"/>
      <c r="J33" s="103"/>
      <c r="K33" s="103"/>
      <c r="L33" s="103"/>
      <c r="M33" s="103"/>
      <c r="N33" s="103"/>
      <c r="O33" s="103"/>
      <c r="P33" s="103"/>
      <c r="Q33" s="103"/>
      <c r="R33" s="104"/>
      <c r="S33" s="104"/>
      <c r="T33" s="104"/>
      <c r="U33" s="105"/>
      <c r="V33" s="105"/>
      <c r="W33" s="105"/>
      <c r="X33" s="105"/>
      <c r="Y33" s="105"/>
      <c r="Z33" s="105"/>
      <c r="AA33" s="105"/>
      <c r="AB33" s="68"/>
      <c r="AC33" s="68"/>
    </row>
    <row r="34" spans="1:29" s="13" customFormat="1" ht="19.5" x14ac:dyDescent="0.4">
      <c r="A34" s="25"/>
      <c r="B34" s="30"/>
      <c r="C34" s="30"/>
      <c r="D34" s="30"/>
      <c r="E34" s="30"/>
      <c r="F34" s="30"/>
      <c r="G34" s="25"/>
      <c r="H34" s="25"/>
      <c r="I34" s="67"/>
      <c r="J34" s="103"/>
      <c r="K34" s="103"/>
      <c r="L34" s="103"/>
      <c r="M34" s="103"/>
      <c r="N34" s="103"/>
      <c r="O34" s="103"/>
      <c r="P34" s="103"/>
      <c r="Q34" s="103"/>
      <c r="R34" s="104"/>
      <c r="S34" s="104"/>
      <c r="T34" s="104"/>
      <c r="U34" s="105"/>
      <c r="V34" s="105"/>
      <c r="W34" s="105"/>
      <c r="X34" s="105"/>
      <c r="Y34" s="105"/>
      <c r="Z34" s="105"/>
      <c r="AA34" s="105"/>
      <c r="AB34" s="68"/>
      <c r="AC34" s="68"/>
    </row>
    <row r="35" spans="1:29" s="13" customFormat="1" ht="19.5" x14ac:dyDescent="0.4">
      <c r="A35" s="25"/>
      <c r="B35" s="143"/>
      <c r="C35" s="143"/>
      <c r="D35" s="143"/>
      <c r="E35" s="143"/>
      <c r="F35" s="31"/>
      <c r="G35" s="25"/>
      <c r="H35" s="25"/>
      <c r="I35" s="67"/>
      <c r="J35" s="103"/>
      <c r="K35" s="103"/>
      <c r="L35" s="103"/>
      <c r="M35" s="103"/>
      <c r="N35" s="103"/>
      <c r="O35" s="103"/>
      <c r="P35" s="103"/>
      <c r="Q35" s="103"/>
      <c r="R35" s="104"/>
      <c r="S35" s="104"/>
      <c r="T35" s="104"/>
      <c r="U35" s="105"/>
      <c r="V35" s="105"/>
      <c r="W35" s="105"/>
      <c r="X35" s="105"/>
      <c r="Y35" s="105"/>
      <c r="Z35" s="105"/>
      <c r="AA35" s="105"/>
      <c r="AB35" s="68"/>
      <c r="AC35" s="68"/>
    </row>
    <row r="36" spans="1:29" s="13" customFormat="1" ht="19.5" x14ac:dyDescent="0.4">
      <c r="A36" s="25"/>
      <c r="B36" s="30"/>
      <c r="C36" s="30"/>
      <c r="D36" s="30"/>
      <c r="E36" s="30"/>
      <c r="F36" s="30"/>
      <c r="G36" s="25"/>
      <c r="H36" s="25"/>
      <c r="I36" s="67"/>
      <c r="J36" s="103"/>
      <c r="K36" s="103"/>
      <c r="L36" s="103"/>
      <c r="M36" s="103"/>
      <c r="N36" s="103"/>
      <c r="O36" s="103"/>
      <c r="P36" s="103"/>
      <c r="Q36" s="103"/>
      <c r="R36" s="104"/>
      <c r="S36" s="104"/>
      <c r="T36" s="104"/>
      <c r="U36" s="105"/>
      <c r="V36" s="105"/>
      <c r="W36" s="105"/>
      <c r="X36" s="105"/>
      <c r="Y36" s="105"/>
      <c r="Z36" s="105"/>
      <c r="AA36" s="105"/>
      <c r="AB36" s="68"/>
      <c r="AC36" s="68"/>
    </row>
    <row r="37" spans="1:29" s="13" customFormat="1" ht="19.5" x14ac:dyDescent="0.4">
      <c r="A37" s="25"/>
      <c r="B37" s="25"/>
      <c r="C37" s="25"/>
      <c r="D37" s="25"/>
      <c r="E37" s="25"/>
      <c r="F37" s="25"/>
      <c r="G37" s="25"/>
      <c r="H37" s="25"/>
      <c r="I37" s="67"/>
      <c r="J37" s="103"/>
      <c r="K37" s="103"/>
      <c r="L37" s="103"/>
      <c r="M37" s="103"/>
      <c r="N37" s="103"/>
      <c r="O37" s="103"/>
      <c r="P37" s="103"/>
      <c r="Q37" s="103"/>
      <c r="R37" s="104"/>
      <c r="S37" s="104"/>
      <c r="T37" s="104"/>
      <c r="U37" s="105"/>
      <c r="V37" s="105"/>
      <c r="W37" s="105"/>
      <c r="X37" s="105"/>
      <c r="Y37" s="105"/>
      <c r="Z37" s="105"/>
      <c r="AA37" s="105"/>
      <c r="AB37" s="68"/>
      <c r="AC37" s="68"/>
    </row>
    <row r="38" spans="1:29" s="13" customFormat="1" ht="19.5" x14ac:dyDescent="0.4">
      <c r="A38" s="25"/>
      <c r="B38" s="25"/>
      <c r="C38" s="25"/>
      <c r="D38" s="25"/>
      <c r="E38" s="25"/>
      <c r="F38" s="25"/>
      <c r="G38" s="25"/>
      <c r="H38" s="25"/>
      <c r="I38" s="67"/>
      <c r="J38" s="103"/>
      <c r="K38" s="103"/>
      <c r="L38" s="103"/>
      <c r="M38" s="103"/>
      <c r="N38" s="103"/>
      <c r="O38" s="103"/>
      <c r="P38" s="103"/>
      <c r="Q38" s="103"/>
      <c r="R38" s="104"/>
      <c r="S38" s="104"/>
      <c r="T38" s="104"/>
      <c r="U38" s="105"/>
      <c r="V38" s="105"/>
      <c r="W38" s="105"/>
      <c r="X38" s="105"/>
      <c r="Y38" s="105"/>
      <c r="Z38" s="105"/>
      <c r="AA38" s="105"/>
      <c r="AB38" s="68"/>
      <c r="AC38" s="68"/>
    </row>
    <row r="39" spans="1:29" s="13" customFormat="1" ht="19.5" x14ac:dyDescent="0.4">
      <c r="A39" s="25"/>
      <c r="B39" s="25"/>
      <c r="C39" s="25"/>
      <c r="D39" s="25"/>
      <c r="E39" s="25"/>
      <c r="F39" s="25"/>
      <c r="G39" s="25"/>
      <c r="H39" s="25"/>
      <c r="I39" s="67"/>
      <c r="J39" s="103"/>
      <c r="K39" s="103"/>
      <c r="L39" s="103"/>
      <c r="M39" s="103"/>
      <c r="N39" s="103"/>
      <c r="O39" s="103"/>
      <c r="P39" s="103"/>
      <c r="Q39" s="103"/>
      <c r="R39" s="104"/>
      <c r="S39" s="104"/>
      <c r="T39" s="104"/>
      <c r="U39" s="105"/>
      <c r="V39" s="105"/>
      <c r="W39" s="105"/>
      <c r="X39" s="105"/>
      <c r="Y39" s="105"/>
      <c r="Z39" s="105"/>
      <c r="AA39" s="105"/>
      <c r="AB39" s="68"/>
      <c r="AC39" s="68"/>
    </row>
    <row r="40" spans="1:29" s="13" customFormat="1" ht="19.5" x14ac:dyDescent="0.4">
      <c r="A40" s="136" t="str">
        <f>Réponses!$A$98</f>
        <v>EXAMEN : CAP Menuiserie Aluminium Verre</v>
      </c>
      <c r="B40" s="137"/>
      <c r="C40" s="137"/>
      <c r="D40" s="137"/>
      <c r="E40" s="137"/>
      <c r="F40" s="138"/>
      <c r="G40" s="32"/>
      <c r="H40" s="33" t="str">
        <f>Réponses!$H$98</f>
        <v>1er  bis</v>
      </c>
      <c r="I40" s="67"/>
      <c r="J40" s="103"/>
      <c r="K40" s="103"/>
      <c r="L40" s="103"/>
      <c r="M40" s="103"/>
      <c r="N40" s="103"/>
      <c r="O40" s="103"/>
      <c r="P40" s="103"/>
      <c r="Q40" s="103"/>
      <c r="R40" s="104"/>
      <c r="S40" s="104"/>
      <c r="T40" s="104"/>
      <c r="U40" s="105"/>
      <c r="V40" s="105"/>
      <c r="W40" s="105"/>
      <c r="X40" s="105"/>
      <c r="Y40" s="105"/>
      <c r="Z40" s="105"/>
      <c r="AA40" s="105"/>
      <c r="AB40" s="68"/>
      <c r="AC40" s="68"/>
    </row>
    <row r="41" spans="1:29" s="13" customFormat="1" ht="19.5" x14ac:dyDescent="0.4">
      <c r="A41" s="166" t="str">
        <f>Réponses!$A$99</f>
        <v>EPREUVE : Analyse d’une situation professionnelle EP1 - UP1</v>
      </c>
      <c r="B41" s="167"/>
      <c r="C41" s="167"/>
      <c r="D41" s="168"/>
      <c r="E41" s="34" t="str">
        <f>Réponses!$E$99</f>
        <v>Durée : 3h00</v>
      </c>
      <c r="F41" s="35" t="str">
        <f>Réponses!$F$99</f>
        <v>Coef. 4</v>
      </c>
      <c r="G41" s="35" t="s">
        <v>45</v>
      </c>
      <c r="H41" s="36">
        <v>1</v>
      </c>
      <c r="I41" s="67"/>
      <c r="J41" s="103"/>
      <c r="K41" s="103"/>
      <c r="L41" s="103"/>
      <c r="M41" s="103"/>
      <c r="N41" s="103"/>
      <c r="O41" s="103"/>
      <c r="P41" s="103"/>
      <c r="Q41" s="103"/>
      <c r="R41" s="104"/>
      <c r="S41" s="104"/>
      <c r="T41" s="104"/>
      <c r="U41" s="105"/>
      <c r="V41" s="105"/>
      <c r="W41" s="105"/>
      <c r="X41" s="105"/>
      <c r="Y41" s="105"/>
      <c r="Z41" s="105"/>
      <c r="AA41" s="105"/>
      <c r="AB41" s="68"/>
      <c r="AC41" s="68"/>
    </row>
    <row r="42" spans="1:29" ht="15.75" customHeight="1" x14ac:dyDescent="0.4">
      <c r="A42" s="124" t="s">
        <v>0</v>
      </c>
      <c r="B42" s="125"/>
      <c r="C42" s="125"/>
      <c r="D42" s="125"/>
      <c r="E42" s="125"/>
      <c r="F42" s="125"/>
      <c r="G42" s="125"/>
      <c r="H42" s="126"/>
      <c r="I42" s="67"/>
    </row>
    <row r="43" spans="1:29" ht="15.75" customHeight="1" x14ac:dyDescent="0.4">
      <c r="A43" s="127"/>
      <c r="B43" s="128"/>
      <c r="C43" s="128"/>
      <c r="D43" s="128"/>
      <c r="E43" s="128"/>
      <c r="F43" s="128"/>
      <c r="G43" s="128"/>
      <c r="H43" s="129"/>
      <c r="I43" s="67"/>
    </row>
    <row r="44" spans="1:29" ht="15.75" customHeight="1" x14ac:dyDescent="0.4">
      <c r="A44" s="127"/>
      <c r="B44" s="128"/>
      <c r="C44" s="128"/>
      <c r="D44" s="128"/>
      <c r="E44" s="128"/>
      <c r="F44" s="128"/>
      <c r="G44" s="128"/>
      <c r="H44" s="129"/>
      <c r="I44" s="67"/>
    </row>
    <row r="45" spans="1:29" ht="9.75" customHeight="1" x14ac:dyDescent="0.4">
      <c r="A45" s="127"/>
      <c r="B45" s="128"/>
      <c r="C45" s="128"/>
      <c r="D45" s="128"/>
      <c r="E45" s="128"/>
      <c r="F45" s="128"/>
      <c r="G45" s="128"/>
      <c r="H45" s="129"/>
      <c r="I45" s="67"/>
    </row>
    <row r="46" spans="1:29" ht="15.75" customHeight="1" x14ac:dyDescent="0.4">
      <c r="A46" s="130"/>
      <c r="B46" s="131"/>
      <c r="C46" s="131"/>
      <c r="D46" s="131"/>
      <c r="E46" s="131"/>
      <c r="F46" s="131"/>
      <c r="G46" s="131"/>
      <c r="H46" s="132"/>
      <c r="I46" s="67"/>
    </row>
    <row r="47" spans="1:29" ht="19.5" x14ac:dyDescent="0.4">
      <c r="A47" s="37" t="s">
        <v>1</v>
      </c>
      <c r="B47" s="25" t="s">
        <v>2</v>
      </c>
      <c r="G47" s="38" t="s">
        <v>68</v>
      </c>
      <c r="H47" s="39"/>
      <c r="I47" s="70" t="s">
        <v>60</v>
      </c>
      <c r="J47" s="106" t="s">
        <v>155</v>
      </c>
      <c r="K47" s="106" t="s">
        <v>156</v>
      </c>
      <c r="L47" s="106" t="s">
        <v>157</v>
      </c>
      <c r="M47" s="106" t="s">
        <v>159</v>
      </c>
      <c r="N47" s="106" t="s">
        <v>160</v>
      </c>
      <c r="O47" s="106" t="s">
        <v>161</v>
      </c>
      <c r="P47" s="106" t="s">
        <v>164</v>
      </c>
      <c r="Q47" s="106" t="s">
        <v>60</v>
      </c>
      <c r="R47" s="107" t="s">
        <v>162</v>
      </c>
      <c r="S47" s="107" t="s">
        <v>163</v>
      </c>
      <c r="T47" s="107" t="s">
        <v>165</v>
      </c>
      <c r="U47" s="107" t="s">
        <v>62</v>
      </c>
      <c r="V47" s="107" t="s">
        <v>85</v>
      </c>
    </row>
    <row r="48" spans="1:29" ht="16.5" customHeight="1" x14ac:dyDescent="0.4">
      <c r="A48" s="25" t="s">
        <v>167</v>
      </c>
      <c r="B48" s="25" t="s">
        <v>55</v>
      </c>
      <c r="G48" s="38" t="s">
        <v>69</v>
      </c>
      <c r="I48" s="70" t="s">
        <v>57</v>
      </c>
      <c r="J48" s="106" t="s">
        <v>58</v>
      </c>
      <c r="K48" s="106" t="s">
        <v>61</v>
      </c>
      <c r="L48" s="106" t="s">
        <v>59</v>
      </c>
      <c r="M48" s="106" t="s">
        <v>83</v>
      </c>
      <c r="N48" s="106" t="s">
        <v>86</v>
      </c>
      <c r="O48" s="106" t="s">
        <v>84</v>
      </c>
      <c r="P48" s="106" t="s">
        <v>166</v>
      </c>
      <c r="Q48" s="106" t="s">
        <v>85</v>
      </c>
    </row>
    <row r="49" spans="1:23" x14ac:dyDescent="0.4">
      <c r="B49" s="40"/>
      <c r="E49" s="40" t="s">
        <v>168</v>
      </c>
      <c r="F49" s="40"/>
      <c r="G49" s="38" t="s">
        <v>65</v>
      </c>
    </row>
    <row r="50" spans="1:23" x14ac:dyDescent="0.4">
      <c r="B50" s="37" t="s">
        <v>158</v>
      </c>
    </row>
    <row r="51" spans="1:23" x14ac:dyDescent="0.4">
      <c r="B51" s="40"/>
    </row>
    <row r="52" spans="1:23" x14ac:dyDescent="0.4">
      <c r="A52" s="116" t="s">
        <v>145</v>
      </c>
      <c r="B52" s="116" t="s">
        <v>3</v>
      </c>
      <c r="C52" s="170" t="s">
        <v>4</v>
      </c>
      <c r="D52" s="116" t="s">
        <v>134</v>
      </c>
      <c r="E52" s="116" t="s">
        <v>135</v>
      </c>
      <c r="F52" s="116" t="s">
        <v>136</v>
      </c>
      <c r="G52" s="116" t="s">
        <v>137</v>
      </c>
      <c r="H52" s="116" t="s">
        <v>154</v>
      </c>
    </row>
    <row r="53" spans="1:23" x14ac:dyDescent="0.4">
      <c r="A53" s="116"/>
      <c r="B53" s="116"/>
      <c r="C53" s="171"/>
      <c r="D53" s="116"/>
      <c r="E53" s="116"/>
      <c r="F53" s="116"/>
      <c r="G53" s="116"/>
      <c r="H53" s="116"/>
    </row>
    <row r="54" spans="1:23" ht="15.75" customHeight="1" x14ac:dyDescent="0.4">
      <c r="A54" s="80" t="s">
        <v>146</v>
      </c>
      <c r="B54" s="83" t="s">
        <v>85</v>
      </c>
      <c r="C54" s="83" t="s">
        <v>85</v>
      </c>
      <c r="D54" s="83" t="s">
        <v>85</v>
      </c>
      <c r="E54" s="83" t="s">
        <v>85</v>
      </c>
      <c r="F54" s="83" t="s">
        <v>85</v>
      </c>
      <c r="G54" s="83" t="s">
        <v>85</v>
      </c>
      <c r="H54" s="83" t="s">
        <v>85</v>
      </c>
      <c r="J54" s="106" t="s">
        <v>156</v>
      </c>
      <c r="K54" s="106" t="s">
        <v>83</v>
      </c>
      <c r="L54" s="106">
        <v>500</v>
      </c>
      <c r="M54" s="106">
        <v>650</v>
      </c>
      <c r="N54" s="106">
        <f>L54-10</f>
        <v>490</v>
      </c>
      <c r="O54" s="106">
        <f>M54-10</f>
        <v>640</v>
      </c>
      <c r="P54" s="106">
        <v>4</v>
      </c>
      <c r="Q54" s="106">
        <f>IF(J54=B54,0.25,0)</f>
        <v>0</v>
      </c>
      <c r="R54" s="106">
        <f>IF(K54=C54,0.25,0)</f>
        <v>0</v>
      </c>
      <c r="S54" s="106">
        <f>IF(L54=D54,0.25,0)</f>
        <v>0</v>
      </c>
      <c r="T54" s="106">
        <f t="shared" ref="T54:W69" si="0">IF(M54=E54,0.25,0)</f>
        <v>0</v>
      </c>
      <c r="U54" s="106">
        <f t="shared" si="0"/>
        <v>0</v>
      </c>
      <c r="V54" s="106">
        <f>IF(O54=G54,0.25,0)</f>
        <v>0</v>
      </c>
      <c r="W54" s="106">
        <f>IF(P54=H54,0.25,0)</f>
        <v>0</v>
      </c>
    </row>
    <row r="55" spans="1:23" ht="15.75" customHeight="1" x14ac:dyDescent="0.4">
      <c r="A55" s="82" t="s">
        <v>147</v>
      </c>
      <c r="B55" s="89" t="s">
        <v>157</v>
      </c>
      <c r="C55" s="84" t="s">
        <v>85</v>
      </c>
      <c r="D55" s="84" t="s">
        <v>85</v>
      </c>
      <c r="E55" s="84" t="s">
        <v>85</v>
      </c>
      <c r="F55" s="84" t="s">
        <v>85</v>
      </c>
      <c r="G55" s="84" t="s">
        <v>85</v>
      </c>
      <c r="H55" s="84" t="s">
        <v>85</v>
      </c>
      <c r="K55" s="106" t="s">
        <v>83</v>
      </c>
      <c r="L55" s="106">
        <v>900</v>
      </c>
      <c r="M55" s="106">
        <v>1550</v>
      </c>
      <c r="N55" s="106">
        <f>L55-10</f>
        <v>890</v>
      </c>
      <c r="O55" s="106">
        <f>M55-10</f>
        <v>1540</v>
      </c>
      <c r="P55" s="106">
        <v>3</v>
      </c>
      <c r="R55" s="106">
        <f t="shared" ref="R55:R69" si="1">IF(K55=C55,0.25,0)</f>
        <v>0</v>
      </c>
      <c r="S55" s="106">
        <f t="shared" ref="S55:S69" si="2">IF(L55=D55,0.25,0)</f>
        <v>0</v>
      </c>
      <c r="T55" s="106">
        <f t="shared" si="0"/>
        <v>0</v>
      </c>
      <c r="U55" s="106">
        <f t="shared" si="0"/>
        <v>0</v>
      </c>
      <c r="V55" s="106">
        <f t="shared" si="0"/>
        <v>0</v>
      </c>
      <c r="W55" s="106">
        <f t="shared" si="0"/>
        <v>0</v>
      </c>
    </row>
    <row r="56" spans="1:23" x14ac:dyDescent="0.4">
      <c r="A56" s="82" t="s">
        <v>147</v>
      </c>
      <c r="B56" s="89" t="s">
        <v>159</v>
      </c>
      <c r="C56" s="84" t="s">
        <v>85</v>
      </c>
      <c r="D56" s="84" t="s">
        <v>85</v>
      </c>
      <c r="E56" s="84" t="s">
        <v>85</v>
      </c>
      <c r="F56" s="84" t="s">
        <v>85</v>
      </c>
      <c r="G56" s="84" t="s">
        <v>85</v>
      </c>
      <c r="H56" s="84" t="s">
        <v>85</v>
      </c>
      <c r="K56" s="106" t="s">
        <v>84</v>
      </c>
      <c r="L56" s="106">
        <v>900</v>
      </c>
      <c r="M56" s="106">
        <v>1550</v>
      </c>
      <c r="N56" s="106">
        <f t="shared" ref="N56:N58" si="3">L56-10</f>
        <v>890</v>
      </c>
      <c r="O56" s="106">
        <f t="shared" ref="O56:O58" si="4">M56-10</f>
        <v>1540</v>
      </c>
      <c r="P56" s="106">
        <v>1</v>
      </c>
      <c r="R56" s="106">
        <f t="shared" si="1"/>
        <v>0</v>
      </c>
      <c r="S56" s="106">
        <f t="shared" si="2"/>
        <v>0</v>
      </c>
      <c r="T56" s="106">
        <f t="shared" si="0"/>
        <v>0</v>
      </c>
      <c r="U56" s="106">
        <f t="shared" si="0"/>
        <v>0</v>
      </c>
      <c r="V56" s="106">
        <f t="shared" si="0"/>
        <v>0</v>
      </c>
      <c r="W56" s="106">
        <f t="shared" si="0"/>
        <v>0</v>
      </c>
    </row>
    <row r="57" spans="1:23" x14ac:dyDescent="0.4">
      <c r="A57" s="82" t="s">
        <v>147</v>
      </c>
      <c r="B57" s="89" t="s">
        <v>161</v>
      </c>
      <c r="C57" s="84" t="s">
        <v>85</v>
      </c>
      <c r="D57" s="84" t="s">
        <v>85</v>
      </c>
      <c r="E57" s="84" t="s">
        <v>85</v>
      </c>
      <c r="F57" s="84" t="s">
        <v>85</v>
      </c>
      <c r="G57" s="84" t="s">
        <v>85</v>
      </c>
      <c r="H57" s="84" t="s">
        <v>85</v>
      </c>
      <c r="K57" s="106" t="s">
        <v>84</v>
      </c>
      <c r="L57" s="106">
        <v>900</v>
      </c>
      <c r="M57" s="106">
        <v>1550</v>
      </c>
      <c r="N57" s="106">
        <f t="shared" si="3"/>
        <v>890</v>
      </c>
      <c r="O57" s="106">
        <f t="shared" si="4"/>
        <v>1540</v>
      </c>
      <c r="P57" s="106">
        <v>1</v>
      </c>
      <c r="R57" s="106">
        <f t="shared" si="1"/>
        <v>0</v>
      </c>
      <c r="S57" s="106">
        <f t="shared" si="2"/>
        <v>0</v>
      </c>
      <c r="T57" s="106">
        <f t="shared" si="0"/>
        <v>0</v>
      </c>
      <c r="U57" s="106">
        <f t="shared" si="0"/>
        <v>0</v>
      </c>
      <c r="V57" s="106">
        <f t="shared" si="0"/>
        <v>0</v>
      </c>
      <c r="W57" s="106">
        <f t="shared" si="0"/>
        <v>0</v>
      </c>
    </row>
    <row r="58" spans="1:23" x14ac:dyDescent="0.4">
      <c r="A58" s="81" t="s">
        <v>148</v>
      </c>
      <c r="B58" s="90" t="s">
        <v>164</v>
      </c>
      <c r="C58" s="85" t="s">
        <v>85</v>
      </c>
      <c r="D58" s="85" t="s">
        <v>85</v>
      </c>
      <c r="E58" s="85" t="s">
        <v>85</v>
      </c>
      <c r="F58" s="85" t="s">
        <v>85</v>
      </c>
      <c r="G58" s="85" t="s">
        <v>85</v>
      </c>
      <c r="H58" s="85" t="s">
        <v>85</v>
      </c>
      <c r="K58" s="106" t="s">
        <v>87</v>
      </c>
      <c r="L58" s="106">
        <v>900</v>
      </c>
      <c r="M58" s="106">
        <v>2150</v>
      </c>
      <c r="N58" s="106">
        <f t="shared" si="3"/>
        <v>890</v>
      </c>
      <c r="O58" s="106">
        <f t="shared" si="4"/>
        <v>2140</v>
      </c>
      <c r="P58" s="106">
        <v>4</v>
      </c>
      <c r="R58" s="106">
        <f t="shared" si="1"/>
        <v>0</v>
      </c>
      <c r="S58" s="106">
        <f t="shared" si="2"/>
        <v>0</v>
      </c>
      <c r="T58" s="106">
        <f t="shared" si="0"/>
        <v>0</v>
      </c>
      <c r="U58" s="106">
        <f t="shared" si="0"/>
        <v>0</v>
      </c>
      <c r="V58" s="106">
        <f t="shared" si="0"/>
        <v>0</v>
      </c>
      <c r="W58" s="106">
        <f t="shared" si="0"/>
        <v>0</v>
      </c>
    </row>
    <row r="59" spans="1:23" x14ac:dyDescent="0.4">
      <c r="A59" s="81" t="s">
        <v>148</v>
      </c>
      <c r="B59" s="90" t="s">
        <v>159</v>
      </c>
      <c r="C59" s="85" t="s">
        <v>85</v>
      </c>
      <c r="D59" s="85" t="s">
        <v>85</v>
      </c>
      <c r="E59" s="85" t="s">
        <v>85</v>
      </c>
      <c r="F59" s="85" t="s">
        <v>85</v>
      </c>
      <c r="G59" s="85" t="s">
        <v>85</v>
      </c>
      <c r="H59" s="85" t="s">
        <v>85</v>
      </c>
      <c r="K59" s="106" t="s">
        <v>83</v>
      </c>
      <c r="L59" s="106">
        <v>900</v>
      </c>
      <c r="M59" s="106">
        <v>2150</v>
      </c>
      <c r="N59" s="106">
        <f t="shared" ref="N59:N69" si="5">L59-10</f>
        <v>890</v>
      </c>
      <c r="O59" s="106">
        <f t="shared" ref="O59:O69" si="6">M59-10</f>
        <v>2140</v>
      </c>
      <c r="P59" s="106">
        <v>4</v>
      </c>
      <c r="R59" s="106">
        <f t="shared" si="1"/>
        <v>0</v>
      </c>
      <c r="S59" s="106">
        <f t="shared" si="2"/>
        <v>0</v>
      </c>
      <c r="T59" s="106">
        <f t="shared" si="0"/>
        <v>0</v>
      </c>
      <c r="U59" s="106">
        <f t="shared" si="0"/>
        <v>0</v>
      </c>
      <c r="V59" s="106">
        <f t="shared" si="0"/>
        <v>0</v>
      </c>
      <c r="W59" s="106">
        <f t="shared" si="0"/>
        <v>0</v>
      </c>
    </row>
    <row r="60" spans="1:23" x14ac:dyDescent="0.4">
      <c r="A60" s="81" t="s">
        <v>148</v>
      </c>
      <c r="B60" s="90" t="s">
        <v>163</v>
      </c>
      <c r="C60" s="85" t="s">
        <v>85</v>
      </c>
      <c r="D60" s="85" t="s">
        <v>85</v>
      </c>
      <c r="E60" s="85" t="s">
        <v>85</v>
      </c>
      <c r="F60" s="85" t="s">
        <v>85</v>
      </c>
      <c r="G60" s="85" t="s">
        <v>85</v>
      </c>
      <c r="H60" s="85" t="s">
        <v>85</v>
      </c>
      <c r="K60" s="106" t="s">
        <v>83</v>
      </c>
      <c r="L60" s="106">
        <v>900</v>
      </c>
      <c r="M60" s="106">
        <v>2150</v>
      </c>
      <c r="N60" s="106">
        <f t="shared" si="5"/>
        <v>890</v>
      </c>
      <c r="O60" s="106">
        <f t="shared" si="6"/>
        <v>2140</v>
      </c>
      <c r="P60" s="106">
        <v>4</v>
      </c>
      <c r="R60" s="106">
        <f t="shared" si="1"/>
        <v>0</v>
      </c>
      <c r="S60" s="106">
        <f t="shared" si="2"/>
        <v>0</v>
      </c>
      <c r="T60" s="106">
        <f t="shared" si="0"/>
        <v>0</v>
      </c>
      <c r="U60" s="106">
        <f t="shared" si="0"/>
        <v>0</v>
      </c>
      <c r="V60" s="106">
        <f t="shared" si="0"/>
        <v>0</v>
      </c>
      <c r="W60" s="106">
        <f t="shared" si="0"/>
        <v>0</v>
      </c>
    </row>
    <row r="61" spans="1:23" x14ac:dyDescent="0.4">
      <c r="A61" s="86" t="s">
        <v>149</v>
      </c>
      <c r="B61" s="87" t="s">
        <v>85</v>
      </c>
      <c r="C61" s="91" t="s">
        <v>86</v>
      </c>
      <c r="D61" s="87" t="s">
        <v>85</v>
      </c>
      <c r="E61" s="87" t="s">
        <v>85</v>
      </c>
      <c r="F61" s="87" t="s">
        <v>85</v>
      </c>
      <c r="G61" s="87" t="s">
        <v>85</v>
      </c>
      <c r="H61" s="87" t="s">
        <v>85</v>
      </c>
      <c r="J61" s="106" t="s">
        <v>62</v>
      </c>
      <c r="L61" s="106">
        <v>900</v>
      </c>
      <c r="M61" s="106">
        <v>1000</v>
      </c>
      <c r="N61" s="106">
        <f t="shared" si="5"/>
        <v>890</v>
      </c>
      <c r="O61" s="106">
        <f t="shared" si="6"/>
        <v>990</v>
      </c>
      <c r="P61" s="106">
        <v>1</v>
      </c>
      <c r="Q61" s="106">
        <f t="shared" ref="Q61:Q65" si="7">IF(J61=B61,0.25,0)</f>
        <v>0</v>
      </c>
      <c r="R61" s="106"/>
      <c r="S61" s="106">
        <f t="shared" si="2"/>
        <v>0</v>
      </c>
      <c r="T61" s="106">
        <f t="shared" si="0"/>
        <v>0</v>
      </c>
      <c r="U61" s="106">
        <f t="shared" si="0"/>
        <v>0</v>
      </c>
      <c r="V61" s="106">
        <f t="shared" si="0"/>
        <v>0</v>
      </c>
      <c r="W61" s="106">
        <f t="shared" si="0"/>
        <v>0</v>
      </c>
    </row>
    <row r="62" spans="1:23" x14ac:dyDescent="0.4">
      <c r="A62" s="86" t="s">
        <v>149</v>
      </c>
      <c r="B62" s="87" t="s">
        <v>85</v>
      </c>
      <c r="C62" s="91" t="s">
        <v>84</v>
      </c>
      <c r="D62" s="87" t="s">
        <v>85</v>
      </c>
      <c r="E62" s="87" t="s">
        <v>85</v>
      </c>
      <c r="F62" s="87" t="s">
        <v>85</v>
      </c>
      <c r="G62" s="87" t="s">
        <v>85</v>
      </c>
      <c r="H62" s="87" t="s">
        <v>85</v>
      </c>
      <c r="J62" s="106" t="s">
        <v>62</v>
      </c>
      <c r="L62" s="106">
        <v>900</v>
      </c>
      <c r="M62" s="106">
        <v>1000</v>
      </c>
      <c r="N62" s="106">
        <f t="shared" si="5"/>
        <v>890</v>
      </c>
      <c r="O62" s="106">
        <f t="shared" si="6"/>
        <v>990</v>
      </c>
      <c r="P62" s="106">
        <v>1</v>
      </c>
      <c r="Q62" s="106">
        <f t="shared" si="7"/>
        <v>0</v>
      </c>
      <c r="R62" s="106"/>
      <c r="S62" s="106">
        <f t="shared" si="2"/>
        <v>0</v>
      </c>
      <c r="T62" s="106">
        <f t="shared" si="0"/>
        <v>0</v>
      </c>
      <c r="U62" s="106">
        <f t="shared" si="0"/>
        <v>0</v>
      </c>
      <c r="V62" s="106">
        <f t="shared" si="0"/>
        <v>0</v>
      </c>
      <c r="W62" s="106">
        <f t="shared" si="0"/>
        <v>0</v>
      </c>
    </row>
    <row r="63" spans="1:23" x14ac:dyDescent="0.4">
      <c r="A63" s="79" t="s">
        <v>150</v>
      </c>
      <c r="B63" s="88" t="s">
        <v>85</v>
      </c>
      <c r="C63" s="92" t="s">
        <v>86</v>
      </c>
      <c r="D63" s="88" t="s">
        <v>85</v>
      </c>
      <c r="E63" s="88" t="s">
        <v>85</v>
      </c>
      <c r="F63" s="88" t="s">
        <v>85</v>
      </c>
      <c r="G63" s="88" t="s">
        <v>85</v>
      </c>
      <c r="H63" s="88" t="s">
        <v>85</v>
      </c>
      <c r="J63" s="106" t="s">
        <v>164</v>
      </c>
      <c r="L63" s="106">
        <v>1280</v>
      </c>
      <c r="M63" s="106">
        <v>2150</v>
      </c>
      <c r="N63" s="106">
        <f t="shared" si="5"/>
        <v>1270</v>
      </c>
      <c r="O63" s="106">
        <f t="shared" si="6"/>
        <v>2140</v>
      </c>
      <c r="P63" s="106">
        <v>1</v>
      </c>
      <c r="Q63" s="106">
        <f t="shared" si="7"/>
        <v>0</v>
      </c>
      <c r="R63" s="106"/>
      <c r="S63" s="106">
        <f t="shared" si="2"/>
        <v>0</v>
      </c>
      <c r="T63" s="106">
        <f t="shared" si="0"/>
        <v>0</v>
      </c>
      <c r="U63" s="106">
        <f t="shared" si="0"/>
        <v>0</v>
      </c>
      <c r="V63" s="106">
        <f t="shared" si="0"/>
        <v>0</v>
      </c>
      <c r="W63" s="106">
        <f t="shared" si="0"/>
        <v>0</v>
      </c>
    </row>
    <row r="64" spans="1:23" x14ac:dyDescent="0.4">
      <c r="A64" s="79" t="s">
        <v>150</v>
      </c>
      <c r="B64" s="88" t="s">
        <v>85</v>
      </c>
      <c r="C64" s="92" t="s">
        <v>84</v>
      </c>
      <c r="D64" s="88" t="s">
        <v>85</v>
      </c>
      <c r="E64" s="88" t="s">
        <v>85</v>
      </c>
      <c r="F64" s="88" t="s">
        <v>85</v>
      </c>
      <c r="G64" s="88" t="s">
        <v>85</v>
      </c>
      <c r="H64" s="88" t="s">
        <v>85</v>
      </c>
      <c r="J64" s="106" t="s">
        <v>164</v>
      </c>
      <c r="L64" s="106">
        <v>1280</v>
      </c>
      <c r="M64" s="106">
        <v>2150</v>
      </c>
      <c r="N64" s="106">
        <f t="shared" ref="N64" si="8">L64-10</f>
        <v>1270</v>
      </c>
      <c r="O64" s="106">
        <f t="shared" ref="O64" si="9">M64-10</f>
        <v>2140</v>
      </c>
      <c r="P64" s="106">
        <v>1</v>
      </c>
      <c r="Q64" s="106">
        <f t="shared" si="7"/>
        <v>0</v>
      </c>
      <c r="R64" s="106"/>
      <c r="S64" s="106">
        <f t="shared" si="2"/>
        <v>0</v>
      </c>
      <c r="T64" s="106">
        <f t="shared" si="0"/>
        <v>0</v>
      </c>
      <c r="U64" s="106">
        <f t="shared" si="0"/>
        <v>0</v>
      </c>
      <c r="V64" s="106">
        <f t="shared" si="0"/>
        <v>0</v>
      </c>
      <c r="W64" s="106">
        <f t="shared" si="0"/>
        <v>0</v>
      </c>
    </row>
    <row r="65" spans="1:23" x14ac:dyDescent="0.4">
      <c r="A65" s="80" t="s">
        <v>151</v>
      </c>
      <c r="B65" s="83" t="s">
        <v>85</v>
      </c>
      <c r="C65" s="83" t="s">
        <v>85</v>
      </c>
      <c r="D65" s="83" t="s">
        <v>85</v>
      </c>
      <c r="E65" s="83" t="s">
        <v>85</v>
      </c>
      <c r="F65" s="83" t="s">
        <v>85</v>
      </c>
      <c r="G65" s="83" t="s">
        <v>85</v>
      </c>
      <c r="H65" s="83" t="s">
        <v>85</v>
      </c>
      <c r="J65" s="106" t="s">
        <v>164</v>
      </c>
      <c r="K65" s="106" t="s">
        <v>84</v>
      </c>
      <c r="L65" s="106">
        <v>2800</v>
      </c>
      <c r="M65" s="106">
        <v>2150</v>
      </c>
      <c r="N65" s="106">
        <f t="shared" si="5"/>
        <v>2790</v>
      </c>
      <c r="O65" s="106">
        <f t="shared" si="6"/>
        <v>2140</v>
      </c>
      <c r="P65" s="106">
        <v>3</v>
      </c>
      <c r="Q65" s="106">
        <f t="shared" si="7"/>
        <v>0</v>
      </c>
      <c r="R65" s="106">
        <f t="shared" si="1"/>
        <v>0</v>
      </c>
      <c r="S65" s="106">
        <f t="shared" si="2"/>
        <v>0</v>
      </c>
      <c r="T65" s="106">
        <f t="shared" si="0"/>
        <v>0</v>
      </c>
      <c r="U65" s="106">
        <f t="shared" si="0"/>
        <v>0</v>
      </c>
      <c r="V65" s="106">
        <f t="shared" si="0"/>
        <v>0</v>
      </c>
      <c r="W65" s="106">
        <f t="shared" si="0"/>
        <v>0</v>
      </c>
    </row>
    <row r="66" spans="1:23" x14ac:dyDescent="0.4">
      <c r="A66" s="51" t="s">
        <v>152</v>
      </c>
      <c r="B66" s="93" t="s">
        <v>160</v>
      </c>
      <c r="C66" s="66" t="s">
        <v>85</v>
      </c>
      <c r="D66" s="66" t="s">
        <v>85</v>
      </c>
      <c r="E66" s="66" t="s">
        <v>85</v>
      </c>
      <c r="F66" s="66" t="s">
        <v>85</v>
      </c>
      <c r="G66" s="66" t="s">
        <v>85</v>
      </c>
      <c r="H66" s="66" t="s">
        <v>85</v>
      </c>
      <c r="K66" s="106" t="s">
        <v>166</v>
      </c>
      <c r="L66" s="106">
        <v>1400</v>
      </c>
      <c r="M66" s="106">
        <v>2050</v>
      </c>
      <c r="N66" s="106">
        <f t="shared" ref="N66:N67" si="10">L66-10</f>
        <v>1390</v>
      </c>
      <c r="O66" s="106">
        <f t="shared" ref="O66:O67" si="11">M66-10</f>
        <v>2040</v>
      </c>
      <c r="P66" s="106">
        <v>4</v>
      </c>
      <c r="R66" s="106">
        <f t="shared" si="1"/>
        <v>0</v>
      </c>
      <c r="S66" s="106">
        <f t="shared" si="2"/>
        <v>0</v>
      </c>
      <c r="T66" s="106">
        <f t="shared" si="0"/>
        <v>0</v>
      </c>
      <c r="U66" s="106">
        <f t="shared" si="0"/>
        <v>0</v>
      </c>
      <c r="V66" s="106">
        <f t="shared" si="0"/>
        <v>0</v>
      </c>
      <c r="W66" s="106">
        <f t="shared" si="0"/>
        <v>0</v>
      </c>
    </row>
    <row r="67" spans="1:23" x14ac:dyDescent="0.4">
      <c r="A67" s="51" t="s">
        <v>152</v>
      </c>
      <c r="B67" s="93" t="s">
        <v>161</v>
      </c>
      <c r="C67" s="66" t="s">
        <v>85</v>
      </c>
      <c r="D67" s="66" t="s">
        <v>85</v>
      </c>
      <c r="E67" s="66" t="s">
        <v>85</v>
      </c>
      <c r="F67" s="66" t="s">
        <v>85</v>
      </c>
      <c r="G67" s="66" t="s">
        <v>85</v>
      </c>
      <c r="H67" s="66" t="s">
        <v>85</v>
      </c>
      <c r="K67" s="106" t="s">
        <v>166</v>
      </c>
      <c r="L67" s="106">
        <v>1400</v>
      </c>
      <c r="M67" s="106">
        <v>2050</v>
      </c>
      <c r="N67" s="106">
        <f t="shared" si="10"/>
        <v>1390</v>
      </c>
      <c r="O67" s="106">
        <f t="shared" si="11"/>
        <v>2040</v>
      </c>
      <c r="P67" s="106">
        <v>4</v>
      </c>
      <c r="R67" s="106">
        <f t="shared" si="1"/>
        <v>0</v>
      </c>
      <c r="S67" s="106">
        <f t="shared" si="2"/>
        <v>0</v>
      </c>
      <c r="T67" s="106">
        <f t="shared" si="0"/>
        <v>0</v>
      </c>
      <c r="U67" s="106">
        <f t="shared" si="0"/>
        <v>0</v>
      </c>
      <c r="V67" s="106">
        <f t="shared" si="0"/>
        <v>0</v>
      </c>
      <c r="W67" s="106">
        <f t="shared" si="0"/>
        <v>0</v>
      </c>
    </row>
    <row r="68" spans="1:23" x14ac:dyDescent="0.4">
      <c r="A68" s="51" t="s">
        <v>153</v>
      </c>
      <c r="B68" s="93" t="s">
        <v>165</v>
      </c>
      <c r="C68" s="66" t="s">
        <v>85</v>
      </c>
      <c r="D68" s="66" t="s">
        <v>85</v>
      </c>
      <c r="E68" s="66" t="s">
        <v>85</v>
      </c>
      <c r="F68" s="66" t="s">
        <v>85</v>
      </c>
      <c r="G68" s="66" t="s">
        <v>85</v>
      </c>
      <c r="H68" s="66" t="s">
        <v>85</v>
      </c>
      <c r="K68" s="106" t="s">
        <v>86</v>
      </c>
      <c r="L68" s="106">
        <v>500</v>
      </c>
      <c r="M68" s="106">
        <v>800</v>
      </c>
      <c r="N68" s="106">
        <f t="shared" si="5"/>
        <v>490</v>
      </c>
      <c r="O68" s="106">
        <f t="shared" si="6"/>
        <v>790</v>
      </c>
      <c r="P68" s="106">
        <v>1</v>
      </c>
      <c r="R68" s="106">
        <f t="shared" si="1"/>
        <v>0</v>
      </c>
      <c r="S68" s="106">
        <f t="shared" si="2"/>
        <v>0</v>
      </c>
      <c r="T68" s="106">
        <f t="shared" si="0"/>
        <v>0</v>
      </c>
      <c r="U68" s="106">
        <f t="shared" si="0"/>
        <v>0</v>
      </c>
      <c r="V68" s="106">
        <f t="shared" si="0"/>
        <v>0</v>
      </c>
      <c r="W68" s="106">
        <f t="shared" si="0"/>
        <v>0</v>
      </c>
    </row>
    <row r="69" spans="1:23" x14ac:dyDescent="0.4">
      <c r="A69" s="51" t="s">
        <v>153</v>
      </c>
      <c r="B69" s="93" t="s">
        <v>163</v>
      </c>
      <c r="C69" s="66" t="s">
        <v>85</v>
      </c>
      <c r="D69" s="66" t="s">
        <v>85</v>
      </c>
      <c r="E69" s="66" t="s">
        <v>85</v>
      </c>
      <c r="F69" s="66" t="s">
        <v>85</v>
      </c>
      <c r="G69" s="66" t="s">
        <v>85</v>
      </c>
      <c r="H69" s="66" t="s">
        <v>85</v>
      </c>
      <c r="K69" s="106" t="s">
        <v>86</v>
      </c>
      <c r="L69" s="106">
        <v>500</v>
      </c>
      <c r="M69" s="106">
        <v>800</v>
      </c>
      <c r="N69" s="106">
        <f t="shared" si="5"/>
        <v>490</v>
      </c>
      <c r="O69" s="106">
        <f t="shared" si="6"/>
        <v>790</v>
      </c>
      <c r="P69" s="106">
        <v>1</v>
      </c>
      <c r="R69" s="106">
        <f t="shared" si="1"/>
        <v>0</v>
      </c>
      <c r="S69" s="106">
        <f t="shared" si="2"/>
        <v>0</v>
      </c>
      <c r="T69" s="106">
        <f t="shared" si="0"/>
        <v>0</v>
      </c>
      <c r="U69" s="106">
        <f t="shared" si="0"/>
        <v>0</v>
      </c>
      <c r="V69" s="106">
        <f t="shared" si="0"/>
        <v>0</v>
      </c>
      <c r="W69" s="106">
        <f t="shared" si="0"/>
        <v>0</v>
      </c>
    </row>
    <row r="70" spans="1:23" x14ac:dyDescent="0.4">
      <c r="H70" s="42" t="s">
        <v>262</v>
      </c>
      <c r="R70" s="106"/>
      <c r="S70" s="106"/>
      <c r="T70" s="106"/>
      <c r="U70" s="108"/>
      <c r="V70" s="108"/>
      <c r="W70" s="108"/>
    </row>
    <row r="71" spans="1:23" x14ac:dyDescent="0.4">
      <c r="H71" s="41"/>
      <c r="R71" s="106"/>
      <c r="S71" s="106"/>
      <c r="T71" s="106"/>
      <c r="U71" s="108"/>
      <c r="V71" s="108"/>
      <c r="W71" s="108"/>
    </row>
    <row r="72" spans="1:23" x14ac:dyDescent="0.4">
      <c r="H72" s="41"/>
      <c r="Q72" s="109">
        <f>SUM(Q54:W71)</f>
        <v>0</v>
      </c>
    </row>
    <row r="73" spans="1:23" ht="11.25" customHeight="1" x14ac:dyDescent="0.4">
      <c r="I73" s="43">
        <v>10</v>
      </c>
      <c r="Q73" s="106">
        <v>24.5</v>
      </c>
    </row>
    <row r="74" spans="1:23" x14ac:dyDescent="0.4">
      <c r="A74" s="37" t="s">
        <v>5</v>
      </c>
      <c r="B74" s="25" t="s">
        <v>54</v>
      </c>
    </row>
    <row r="75" spans="1:23" x14ac:dyDescent="0.4">
      <c r="B75" s="44" t="s">
        <v>88</v>
      </c>
      <c r="C75" s="44" t="s">
        <v>89</v>
      </c>
      <c r="D75" s="44" t="s">
        <v>63</v>
      </c>
      <c r="E75" s="44" t="s">
        <v>90</v>
      </c>
      <c r="F75" s="44" t="s">
        <v>85</v>
      </c>
    </row>
    <row r="76" spans="1:23" x14ac:dyDescent="0.4">
      <c r="B76" s="25" t="s">
        <v>6</v>
      </c>
      <c r="C76" s="142" t="s">
        <v>85</v>
      </c>
      <c r="D76" s="142"/>
      <c r="E76" s="42" t="s">
        <v>14</v>
      </c>
      <c r="I76" s="43">
        <v>2</v>
      </c>
      <c r="J76" s="115" t="s">
        <v>63</v>
      </c>
      <c r="K76" s="115"/>
      <c r="L76" s="109">
        <f>IF(C76=J76,2,0)</f>
        <v>0</v>
      </c>
    </row>
    <row r="77" spans="1:23" x14ac:dyDescent="0.4">
      <c r="L77" s="106">
        <v>2</v>
      </c>
    </row>
    <row r="78" spans="1:23" x14ac:dyDescent="0.4">
      <c r="A78" s="37" t="s">
        <v>8</v>
      </c>
      <c r="B78" s="25" t="s">
        <v>9</v>
      </c>
    </row>
    <row r="80" spans="1:23" x14ac:dyDescent="0.4">
      <c r="B80" s="45" t="s">
        <v>10</v>
      </c>
      <c r="C80" s="65" t="s">
        <v>85</v>
      </c>
      <c r="D80" s="41" t="s">
        <v>14</v>
      </c>
      <c r="J80" s="110" t="s">
        <v>10</v>
      </c>
      <c r="K80" s="106" t="s">
        <v>83</v>
      </c>
      <c r="L80" s="106">
        <f>IF(C80=K80,2,0)</f>
        <v>0</v>
      </c>
    </row>
    <row r="81" spans="1:13" x14ac:dyDescent="0.4">
      <c r="B81" s="45" t="s">
        <v>11</v>
      </c>
      <c r="C81" s="65" t="s">
        <v>85</v>
      </c>
      <c r="D81" s="41" t="s">
        <v>14</v>
      </c>
      <c r="J81" s="110" t="s">
        <v>11</v>
      </c>
      <c r="K81" s="106" t="s">
        <v>166</v>
      </c>
      <c r="L81" s="106">
        <f>IF(C81=K81,2,0)</f>
        <v>0</v>
      </c>
    </row>
    <row r="82" spans="1:13" x14ac:dyDescent="0.4">
      <c r="B82" s="45" t="s">
        <v>169</v>
      </c>
      <c r="C82" s="65" t="s">
        <v>85</v>
      </c>
      <c r="D82" s="41" t="s">
        <v>14</v>
      </c>
      <c r="J82" s="110" t="s">
        <v>12</v>
      </c>
      <c r="K82" s="106" t="s">
        <v>86</v>
      </c>
      <c r="L82" s="106">
        <f>IF(C82=K82,2,0)</f>
        <v>0</v>
      </c>
    </row>
    <row r="83" spans="1:13" x14ac:dyDescent="0.4">
      <c r="B83" s="45" t="s">
        <v>170</v>
      </c>
      <c r="C83" s="65" t="s">
        <v>85</v>
      </c>
      <c r="D83" s="41" t="s">
        <v>14</v>
      </c>
      <c r="J83" s="110" t="s">
        <v>13</v>
      </c>
      <c r="K83" s="106" t="s">
        <v>84</v>
      </c>
      <c r="L83" s="106">
        <f>IF(C83=K83,2,0)</f>
        <v>0</v>
      </c>
    </row>
    <row r="84" spans="1:13" x14ac:dyDescent="0.4">
      <c r="D84" s="42" t="s">
        <v>15</v>
      </c>
      <c r="I84" s="43">
        <v>8</v>
      </c>
      <c r="L84" s="109">
        <f>SUM(L80:L83)</f>
        <v>0</v>
      </c>
    </row>
    <row r="85" spans="1:13" x14ac:dyDescent="0.4">
      <c r="A85" s="37" t="s">
        <v>16</v>
      </c>
      <c r="B85" s="25" t="s">
        <v>171</v>
      </c>
      <c r="L85" s="106">
        <v>8</v>
      </c>
    </row>
    <row r="86" spans="1:13" x14ac:dyDescent="0.4">
      <c r="A86" s="44">
        <v>1</v>
      </c>
      <c r="B86" s="44">
        <v>2</v>
      </c>
      <c r="C86" s="44">
        <v>3</v>
      </c>
      <c r="D86" s="44">
        <v>4</v>
      </c>
      <c r="E86" s="44">
        <v>5</v>
      </c>
      <c r="F86" s="44">
        <v>6</v>
      </c>
      <c r="G86" s="44">
        <v>7</v>
      </c>
      <c r="H86" s="44">
        <v>8</v>
      </c>
      <c r="I86" s="43" t="s">
        <v>85</v>
      </c>
    </row>
    <row r="87" spans="1:13" x14ac:dyDescent="0.4">
      <c r="B87" s="65" t="s">
        <v>85</v>
      </c>
      <c r="C87" s="25" t="s">
        <v>178</v>
      </c>
      <c r="J87" s="106">
        <v>5</v>
      </c>
      <c r="K87" s="106">
        <f>IF(B87=J87,2,0)</f>
        <v>0</v>
      </c>
    </row>
    <row r="88" spans="1:13" x14ac:dyDescent="0.4">
      <c r="B88" s="65" t="s">
        <v>85</v>
      </c>
      <c r="C88" s="25" t="s">
        <v>172</v>
      </c>
      <c r="J88" s="106">
        <v>1</v>
      </c>
      <c r="K88" s="106">
        <f t="shared" ref="K88:K94" si="12">IF(B88=J88,2,0)</f>
        <v>0</v>
      </c>
    </row>
    <row r="89" spans="1:13" x14ac:dyDescent="0.4">
      <c r="B89" s="65" t="s">
        <v>85</v>
      </c>
      <c r="C89" s="25" t="s">
        <v>175</v>
      </c>
      <c r="J89" s="106">
        <v>4</v>
      </c>
      <c r="K89" s="106">
        <f t="shared" si="12"/>
        <v>0</v>
      </c>
    </row>
    <row r="90" spans="1:13" x14ac:dyDescent="0.4">
      <c r="B90" s="65" t="s">
        <v>85</v>
      </c>
      <c r="C90" s="25" t="s">
        <v>173</v>
      </c>
      <c r="J90" s="106">
        <v>2</v>
      </c>
      <c r="K90" s="106">
        <f t="shared" si="12"/>
        <v>0</v>
      </c>
    </row>
    <row r="91" spans="1:13" x14ac:dyDescent="0.4">
      <c r="B91" s="65" t="s">
        <v>85</v>
      </c>
      <c r="C91" s="25" t="s">
        <v>179</v>
      </c>
      <c r="J91" s="106">
        <v>6</v>
      </c>
      <c r="K91" s="106">
        <f t="shared" si="12"/>
        <v>0</v>
      </c>
    </row>
    <row r="92" spans="1:13" x14ac:dyDescent="0.4">
      <c r="B92" s="65" t="s">
        <v>85</v>
      </c>
      <c r="C92" s="25" t="s">
        <v>174</v>
      </c>
      <c r="J92" s="106">
        <v>3</v>
      </c>
      <c r="K92" s="106">
        <f t="shared" si="12"/>
        <v>0</v>
      </c>
    </row>
    <row r="93" spans="1:13" x14ac:dyDescent="0.4">
      <c r="B93" s="65" t="s">
        <v>85</v>
      </c>
      <c r="C93" s="25" t="s">
        <v>177</v>
      </c>
      <c r="J93" s="106">
        <v>8</v>
      </c>
      <c r="K93" s="106">
        <f t="shared" si="12"/>
        <v>0</v>
      </c>
    </row>
    <row r="94" spans="1:13" x14ac:dyDescent="0.4">
      <c r="B94" s="65" t="s">
        <v>85</v>
      </c>
      <c r="C94" s="25" t="s">
        <v>176</v>
      </c>
      <c r="J94" s="106">
        <v>7</v>
      </c>
      <c r="K94" s="106">
        <f t="shared" si="12"/>
        <v>0</v>
      </c>
      <c r="L94" s="109">
        <f>SUM(K87:K94)</f>
        <v>0</v>
      </c>
      <c r="M94" s="106">
        <v>16</v>
      </c>
    </row>
    <row r="95" spans="1:13" x14ac:dyDescent="0.4">
      <c r="E95" s="44" t="s">
        <v>85</v>
      </c>
      <c r="F95" s="44" t="s">
        <v>92</v>
      </c>
      <c r="H95" s="42" t="s">
        <v>71</v>
      </c>
      <c r="I95" s="43">
        <v>16</v>
      </c>
    </row>
    <row r="96" spans="1:13" x14ac:dyDescent="0.4">
      <c r="B96" s="25" t="s">
        <v>185</v>
      </c>
      <c r="E96" s="76" t="s">
        <v>186</v>
      </c>
      <c r="F96" s="76" t="s">
        <v>187</v>
      </c>
      <c r="G96" s="76" t="s">
        <v>188</v>
      </c>
      <c r="I96" s="43">
        <v>6</v>
      </c>
    </row>
    <row r="97" spans="1:16" x14ac:dyDescent="0.4">
      <c r="D97" s="46" t="s">
        <v>91</v>
      </c>
      <c r="E97" s="65" t="s">
        <v>85</v>
      </c>
      <c r="F97" s="65" t="s">
        <v>85</v>
      </c>
      <c r="G97" s="65" t="s">
        <v>85</v>
      </c>
      <c r="H97" s="42" t="s">
        <v>7</v>
      </c>
      <c r="J97" s="109" t="s">
        <v>85</v>
      </c>
      <c r="K97" s="109" t="s">
        <v>92</v>
      </c>
      <c r="L97" s="109" t="s">
        <v>85</v>
      </c>
      <c r="N97" s="106">
        <f>IF(K97=F97,4,0)</f>
        <v>0</v>
      </c>
      <c r="P97" s="109">
        <f>SUM(M97:O97)</f>
        <v>0</v>
      </c>
    </row>
    <row r="98" spans="1:16" x14ac:dyDescent="0.4">
      <c r="A98" s="136" t="s">
        <v>132</v>
      </c>
      <c r="B98" s="137"/>
      <c r="C98" s="137"/>
      <c r="D98" s="137"/>
      <c r="E98" s="137"/>
      <c r="F98" s="138"/>
      <c r="G98" s="32"/>
      <c r="H98" s="33" t="s">
        <v>264</v>
      </c>
      <c r="P98" s="106">
        <v>4</v>
      </c>
    </row>
    <row r="99" spans="1:16" x14ac:dyDescent="0.4">
      <c r="A99" s="136" t="s">
        <v>42</v>
      </c>
      <c r="B99" s="137"/>
      <c r="C99" s="137"/>
      <c r="D99" s="138"/>
      <c r="E99" s="47" t="s">
        <v>43</v>
      </c>
      <c r="F99" s="48" t="s">
        <v>44</v>
      </c>
      <c r="G99" s="48" t="s">
        <v>45</v>
      </c>
      <c r="H99" s="49">
        <v>2</v>
      </c>
    </row>
    <row r="100" spans="1:16" ht="15.75" customHeight="1" x14ac:dyDescent="0.4">
      <c r="A100" s="124" t="s">
        <v>0</v>
      </c>
      <c r="B100" s="125"/>
      <c r="C100" s="125"/>
      <c r="D100" s="125"/>
      <c r="E100" s="125"/>
      <c r="F100" s="125"/>
      <c r="G100" s="125"/>
      <c r="H100" s="126"/>
    </row>
    <row r="101" spans="1:16" ht="15.75" customHeight="1" x14ac:dyDescent="0.4">
      <c r="A101" s="127"/>
      <c r="B101" s="128"/>
      <c r="C101" s="128"/>
      <c r="D101" s="128"/>
      <c r="E101" s="128"/>
      <c r="F101" s="128"/>
      <c r="G101" s="128"/>
      <c r="H101" s="129"/>
    </row>
    <row r="102" spans="1:16" ht="15.75" customHeight="1" x14ac:dyDescent="0.4">
      <c r="A102" s="127"/>
      <c r="B102" s="128"/>
      <c r="C102" s="128"/>
      <c r="D102" s="128"/>
      <c r="E102" s="128"/>
      <c r="F102" s="128"/>
      <c r="G102" s="128"/>
      <c r="H102" s="129"/>
    </row>
    <row r="103" spans="1:16" ht="15.75" customHeight="1" x14ac:dyDescent="0.4">
      <c r="A103" s="127"/>
      <c r="B103" s="128"/>
      <c r="C103" s="128"/>
      <c r="D103" s="128"/>
      <c r="E103" s="128"/>
      <c r="F103" s="128"/>
      <c r="G103" s="128"/>
      <c r="H103" s="129"/>
    </row>
    <row r="104" spans="1:16" ht="15.75" customHeight="1" x14ac:dyDescent="0.4">
      <c r="A104" s="130"/>
      <c r="B104" s="131"/>
      <c r="C104" s="131"/>
      <c r="D104" s="131"/>
      <c r="E104" s="131"/>
      <c r="F104" s="131"/>
      <c r="G104" s="131"/>
      <c r="H104" s="132"/>
    </row>
    <row r="106" spans="1:16" x14ac:dyDescent="0.4">
      <c r="A106" s="37" t="s">
        <v>17</v>
      </c>
      <c r="B106" s="25" t="s">
        <v>183</v>
      </c>
    </row>
    <row r="107" spans="1:16" x14ac:dyDescent="0.4">
      <c r="B107" s="25" t="s">
        <v>184</v>
      </c>
    </row>
    <row r="108" spans="1:16" x14ac:dyDescent="0.4">
      <c r="B108" s="25" t="s">
        <v>182</v>
      </c>
    </row>
    <row r="109" spans="1:16" x14ac:dyDescent="0.4">
      <c r="A109" s="50" t="s">
        <v>180</v>
      </c>
      <c r="B109" s="51">
        <v>1270</v>
      </c>
      <c r="I109" s="43">
        <v>215204</v>
      </c>
      <c r="J109" s="106">
        <v>215005</v>
      </c>
      <c r="K109" s="106">
        <v>215001</v>
      </c>
      <c r="L109" s="106">
        <v>215002</v>
      </c>
      <c r="M109" s="106">
        <v>215003</v>
      </c>
      <c r="N109" s="106">
        <v>215180</v>
      </c>
      <c r="O109" s="106" t="s">
        <v>85</v>
      </c>
    </row>
    <row r="110" spans="1:16" x14ac:dyDescent="0.4">
      <c r="A110" s="50" t="s">
        <v>67</v>
      </c>
      <c r="B110" s="51">
        <v>2140</v>
      </c>
      <c r="D110" s="40" t="s">
        <v>181</v>
      </c>
      <c r="J110" s="106">
        <v>591001</v>
      </c>
      <c r="K110" s="106">
        <v>591002</v>
      </c>
      <c r="L110" s="106">
        <v>591003</v>
      </c>
      <c r="M110" s="106">
        <v>591004</v>
      </c>
      <c r="N110" s="106">
        <v>591005</v>
      </c>
      <c r="O110" s="106" t="s">
        <v>85</v>
      </c>
    </row>
    <row r="111" spans="1:16" x14ac:dyDescent="0.4">
      <c r="A111" s="52"/>
      <c r="B111" s="37"/>
      <c r="E111" s="40" t="s">
        <v>210</v>
      </c>
      <c r="J111" s="106">
        <v>2</v>
      </c>
      <c r="K111" s="106">
        <v>4</v>
      </c>
      <c r="L111" s="106">
        <v>6</v>
      </c>
      <c r="M111" s="106">
        <v>8</v>
      </c>
      <c r="N111" s="106">
        <v>10</v>
      </c>
      <c r="O111" s="106" t="s">
        <v>85</v>
      </c>
    </row>
    <row r="112" spans="1:16" ht="15.75" customHeight="1" x14ac:dyDescent="0.4">
      <c r="A112" s="141" t="s">
        <v>18</v>
      </c>
      <c r="B112" s="141"/>
      <c r="C112" s="170" t="s">
        <v>205</v>
      </c>
      <c r="D112" s="116" t="s">
        <v>133</v>
      </c>
      <c r="E112" s="116" t="s">
        <v>19</v>
      </c>
      <c r="F112" s="116" t="s">
        <v>206</v>
      </c>
      <c r="J112" s="106" t="s">
        <v>93</v>
      </c>
      <c r="K112" s="106" t="s">
        <v>73</v>
      </c>
      <c r="L112" s="106" t="s">
        <v>72</v>
      </c>
      <c r="M112" s="106" t="s">
        <v>94</v>
      </c>
      <c r="N112" s="106" t="s">
        <v>85</v>
      </c>
    </row>
    <row r="113" spans="1:17" x14ac:dyDescent="0.4">
      <c r="A113" s="141"/>
      <c r="B113" s="141"/>
      <c r="C113" s="171"/>
      <c r="D113" s="141"/>
      <c r="E113" s="116"/>
      <c r="F113" s="116"/>
    </row>
    <row r="114" spans="1:17" x14ac:dyDescent="0.4">
      <c r="A114" s="133" t="s">
        <v>189</v>
      </c>
      <c r="B114" s="133"/>
      <c r="C114" s="71" t="s">
        <v>85</v>
      </c>
      <c r="D114" s="98" t="s">
        <v>85</v>
      </c>
      <c r="E114" s="199" t="s">
        <v>85</v>
      </c>
      <c r="F114" s="78" t="s">
        <v>85</v>
      </c>
      <c r="G114" s="41" t="s">
        <v>14</v>
      </c>
      <c r="J114" s="106">
        <v>8</v>
      </c>
      <c r="K114" s="106">
        <f>(B109/2)-90.5</f>
        <v>544.5</v>
      </c>
      <c r="L114" s="106" t="s">
        <v>73</v>
      </c>
      <c r="M114" s="106">
        <f>K114</f>
        <v>544.5</v>
      </c>
      <c r="N114" s="106">
        <f>IF(J114=C114,0.5,0)</f>
        <v>0</v>
      </c>
      <c r="O114" s="106">
        <f t="shared" ref="O114:Q128" si="13">IF(K114=D114,0.5,0)</f>
        <v>0</v>
      </c>
      <c r="P114" s="106">
        <f>IF(L114=E114,0.5,0)</f>
        <v>0</v>
      </c>
      <c r="Q114" s="106">
        <f>IF(M114=F114,0.5,0)</f>
        <v>0</v>
      </c>
    </row>
    <row r="115" spans="1:17" x14ac:dyDescent="0.4">
      <c r="A115" s="133" t="s">
        <v>190</v>
      </c>
      <c r="B115" s="133"/>
      <c r="C115" s="77" t="s">
        <v>85</v>
      </c>
      <c r="D115" s="98" t="s">
        <v>85</v>
      </c>
      <c r="E115" s="199" t="s">
        <v>85</v>
      </c>
      <c r="F115" s="78" t="s">
        <v>85</v>
      </c>
      <c r="G115" s="41" t="str">
        <f t="shared" ref="G115:G124" si="14">$G$114</f>
        <v xml:space="preserve"> /2</v>
      </c>
      <c r="J115" s="106">
        <v>4</v>
      </c>
      <c r="K115" s="106">
        <f>B109-95</f>
        <v>1175</v>
      </c>
      <c r="L115" s="106" t="s">
        <v>73</v>
      </c>
      <c r="M115" s="106">
        <f t="shared" ref="M115:M126" si="15">K115</f>
        <v>1175</v>
      </c>
      <c r="N115" s="106">
        <f t="shared" ref="N115:N128" si="16">IF(J115=C115,0.5,0)</f>
        <v>0</v>
      </c>
      <c r="O115" s="106">
        <f t="shared" si="13"/>
        <v>0</v>
      </c>
      <c r="P115" s="106">
        <f t="shared" si="13"/>
        <v>0</v>
      </c>
      <c r="Q115" s="106">
        <f t="shared" si="13"/>
        <v>0</v>
      </c>
    </row>
    <row r="116" spans="1:17" x14ac:dyDescent="0.4">
      <c r="A116" s="133" t="s">
        <v>265</v>
      </c>
      <c r="B116" s="133"/>
      <c r="C116" s="77" t="s">
        <v>85</v>
      </c>
      <c r="D116" s="98" t="s">
        <v>85</v>
      </c>
      <c r="E116" s="199" t="s">
        <v>85</v>
      </c>
      <c r="F116" s="78" t="s">
        <v>85</v>
      </c>
      <c r="G116" s="41" t="str">
        <f t="shared" si="14"/>
        <v xml:space="preserve"> /2</v>
      </c>
      <c r="J116" s="106">
        <v>4</v>
      </c>
      <c r="K116" s="106">
        <f>(B109/2)-55</f>
        <v>580</v>
      </c>
      <c r="L116" s="106" t="s">
        <v>73</v>
      </c>
      <c r="M116" s="106">
        <f t="shared" si="15"/>
        <v>580</v>
      </c>
      <c r="N116" s="106">
        <f t="shared" si="16"/>
        <v>0</v>
      </c>
      <c r="O116" s="106">
        <f t="shared" si="13"/>
        <v>0</v>
      </c>
      <c r="P116" s="106">
        <f t="shared" si="13"/>
        <v>0</v>
      </c>
      <c r="Q116" s="106">
        <f t="shared" si="13"/>
        <v>0</v>
      </c>
    </row>
    <row r="117" spans="1:17" x14ac:dyDescent="0.4">
      <c r="A117" s="133" t="s">
        <v>191</v>
      </c>
      <c r="B117" s="133"/>
      <c r="C117" s="77" t="s">
        <v>85</v>
      </c>
      <c r="D117" s="98" t="s">
        <v>85</v>
      </c>
      <c r="E117" s="199" t="s">
        <v>85</v>
      </c>
      <c r="F117" s="78" t="s">
        <v>85</v>
      </c>
      <c r="G117" s="41" t="str">
        <f t="shared" si="14"/>
        <v xml:space="preserve"> /2</v>
      </c>
      <c r="J117" s="106">
        <v>4</v>
      </c>
      <c r="K117" s="106">
        <f>B110-95</f>
        <v>2045</v>
      </c>
      <c r="L117" s="106" t="s">
        <v>73</v>
      </c>
      <c r="M117" s="106">
        <f t="shared" si="15"/>
        <v>2045</v>
      </c>
      <c r="N117" s="106">
        <f t="shared" si="16"/>
        <v>0</v>
      </c>
      <c r="O117" s="106">
        <f t="shared" si="13"/>
        <v>0</v>
      </c>
      <c r="P117" s="106">
        <f t="shared" si="13"/>
        <v>0</v>
      </c>
      <c r="Q117" s="106">
        <f t="shared" si="13"/>
        <v>0</v>
      </c>
    </row>
    <row r="118" spans="1:17" x14ac:dyDescent="0.4">
      <c r="A118" s="133" t="s">
        <v>192</v>
      </c>
      <c r="B118" s="133"/>
      <c r="C118" s="77" t="s">
        <v>85</v>
      </c>
      <c r="D118" s="98" t="s">
        <v>85</v>
      </c>
      <c r="E118" s="199" t="s">
        <v>85</v>
      </c>
      <c r="F118" s="78" t="s">
        <v>85</v>
      </c>
      <c r="G118" s="41" t="str">
        <f t="shared" si="14"/>
        <v xml:space="preserve"> /2</v>
      </c>
      <c r="J118" s="106">
        <v>2</v>
      </c>
      <c r="K118" s="106">
        <f>B109-37</f>
        <v>1233</v>
      </c>
      <c r="L118" s="106" t="s">
        <v>73</v>
      </c>
      <c r="M118" s="106">
        <f t="shared" si="15"/>
        <v>1233</v>
      </c>
      <c r="N118" s="106">
        <f t="shared" si="16"/>
        <v>0</v>
      </c>
      <c r="O118" s="106">
        <f t="shared" si="13"/>
        <v>0</v>
      </c>
      <c r="P118" s="106">
        <f t="shared" si="13"/>
        <v>0</v>
      </c>
      <c r="Q118" s="106">
        <f t="shared" si="13"/>
        <v>0</v>
      </c>
    </row>
    <row r="119" spans="1:17" x14ac:dyDescent="0.4">
      <c r="A119" s="133" t="s">
        <v>193</v>
      </c>
      <c r="B119" s="133"/>
      <c r="C119" s="77" t="s">
        <v>85</v>
      </c>
      <c r="D119" s="98" t="s">
        <v>85</v>
      </c>
      <c r="E119" s="199" t="s">
        <v>85</v>
      </c>
      <c r="F119" s="78" t="s">
        <v>85</v>
      </c>
      <c r="G119" s="41" t="str">
        <f t="shared" si="14"/>
        <v xml:space="preserve"> /2</v>
      </c>
      <c r="J119" s="106">
        <v>4</v>
      </c>
      <c r="K119" s="106">
        <f>B110</f>
        <v>2140</v>
      </c>
      <c r="L119" s="106" t="s">
        <v>72</v>
      </c>
      <c r="M119" s="106">
        <f>K119-47.5-47.5</f>
        <v>2045</v>
      </c>
      <c r="N119" s="106">
        <f t="shared" si="16"/>
        <v>0</v>
      </c>
      <c r="O119" s="106">
        <f t="shared" si="13"/>
        <v>0</v>
      </c>
      <c r="P119" s="106">
        <f t="shared" si="13"/>
        <v>0</v>
      </c>
      <c r="Q119" s="106">
        <f t="shared" si="13"/>
        <v>0</v>
      </c>
    </row>
    <row r="120" spans="1:17" x14ac:dyDescent="0.4">
      <c r="A120" s="133" t="s">
        <v>194</v>
      </c>
      <c r="B120" s="133"/>
      <c r="C120" s="77" t="s">
        <v>85</v>
      </c>
      <c r="D120" s="98" t="s">
        <v>85</v>
      </c>
      <c r="E120" s="199" t="s">
        <v>85</v>
      </c>
      <c r="F120" s="78" t="s">
        <v>85</v>
      </c>
      <c r="G120" s="41" t="str">
        <f t="shared" si="14"/>
        <v xml:space="preserve"> /2</v>
      </c>
      <c r="J120" s="106">
        <v>2</v>
      </c>
      <c r="K120" s="106">
        <f>B109</f>
        <v>1270</v>
      </c>
      <c r="L120" s="106" t="s">
        <v>72</v>
      </c>
      <c r="M120" s="106">
        <f t="shared" ref="M120:M121" si="17">K120-47.5-47.5</f>
        <v>1175</v>
      </c>
      <c r="N120" s="106">
        <f t="shared" si="16"/>
        <v>0</v>
      </c>
      <c r="O120" s="106">
        <f t="shared" si="13"/>
        <v>0</v>
      </c>
      <c r="P120" s="106">
        <f t="shared" si="13"/>
        <v>0</v>
      </c>
      <c r="Q120" s="106">
        <f t="shared" si="13"/>
        <v>0</v>
      </c>
    </row>
    <row r="121" spans="1:17" x14ac:dyDescent="0.4">
      <c r="A121" s="133" t="s">
        <v>195</v>
      </c>
      <c r="B121" s="133"/>
      <c r="C121" s="77" t="s">
        <v>85</v>
      </c>
      <c r="D121" s="98" t="s">
        <v>85</v>
      </c>
      <c r="E121" s="199" t="s">
        <v>85</v>
      </c>
      <c r="F121" s="78" t="s">
        <v>85</v>
      </c>
      <c r="G121" s="41" t="str">
        <f t="shared" si="14"/>
        <v xml:space="preserve"> /2</v>
      </c>
      <c r="J121" s="106">
        <v>2</v>
      </c>
      <c r="K121" s="106">
        <f>B109</f>
        <v>1270</v>
      </c>
      <c r="L121" s="106" t="s">
        <v>72</v>
      </c>
      <c r="M121" s="106">
        <f t="shared" si="17"/>
        <v>1175</v>
      </c>
      <c r="N121" s="106">
        <f t="shared" si="16"/>
        <v>0</v>
      </c>
      <c r="O121" s="106">
        <f t="shared" si="13"/>
        <v>0</v>
      </c>
      <c r="P121" s="106">
        <f t="shared" si="13"/>
        <v>0</v>
      </c>
      <c r="Q121" s="106">
        <f t="shared" si="13"/>
        <v>0</v>
      </c>
    </row>
    <row r="122" spans="1:17" x14ac:dyDescent="0.4">
      <c r="A122" s="133" t="s">
        <v>196</v>
      </c>
      <c r="B122" s="133"/>
      <c r="C122" s="77" t="s">
        <v>85</v>
      </c>
      <c r="D122" s="98" t="s">
        <v>85</v>
      </c>
      <c r="E122" s="199" t="s">
        <v>85</v>
      </c>
      <c r="F122" s="78" t="s">
        <v>85</v>
      </c>
      <c r="G122" s="41" t="str">
        <f t="shared" si="14"/>
        <v xml:space="preserve"> /2</v>
      </c>
      <c r="J122" s="106">
        <v>4</v>
      </c>
      <c r="K122" s="106">
        <f>B110-77</f>
        <v>2063</v>
      </c>
      <c r="L122" s="106" t="s">
        <v>73</v>
      </c>
      <c r="M122" s="106">
        <f t="shared" si="15"/>
        <v>2063</v>
      </c>
      <c r="N122" s="106">
        <f t="shared" si="16"/>
        <v>0</v>
      </c>
      <c r="O122" s="106">
        <f t="shared" si="13"/>
        <v>0</v>
      </c>
      <c r="P122" s="106">
        <f t="shared" si="13"/>
        <v>0</v>
      </c>
      <c r="Q122" s="106">
        <f t="shared" si="13"/>
        <v>0</v>
      </c>
    </row>
    <row r="123" spans="1:17" x14ac:dyDescent="0.4">
      <c r="A123" s="133" t="s">
        <v>197</v>
      </c>
      <c r="B123" s="133"/>
      <c r="C123" s="77" t="s">
        <v>85</v>
      </c>
      <c r="D123" s="98" t="s">
        <v>85</v>
      </c>
      <c r="E123" s="199" t="s">
        <v>85</v>
      </c>
      <c r="F123" s="78" t="s">
        <v>85</v>
      </c>
      <c r="G123" s="41" t="str">
        <f t="shared" si="14"/>
        <v xml:space="preserve"> /2</v>
      </c>
      <c r="J123" s="106">
        <v>2</v>
      </c>
      <c r="K123" s="106">
        <f>B110-77</f>
        <v>2063</v>
      </c>
      <c r="L123" s="106" t="s">
        <v>73</v>
      </c>
      <c r="M123" s="106">
        <f t="shared" si="15"/>
        <v>2063</v>
      </c>
      <c r="N123" s="106">
        <f t="shared" si="16"/>
        <v>0</v>
      </c>
      <c r="O123" s="106">
        <f t="shared" si="13"/>
        <v>0</v>
      </c>
      <c r="P123" s="106">
        <f t="shared" si="13"/>
        <v>0</v>
      </c>
      <c r="Q123" s="106">
        <f t="shared" si="13"/>
        <v>0</v>
      </c>
    </row>
    <row r="124" spans="1:17" x14ac:dyDescent="0.4">
      <c r="A124" s="133" t="s">
        <v>198</v>
      </c>
      <c r="B124" s="133"/>
      <c r="C124" s="77" t="s">
        <v>85</v>
      </c>
      <c r="D124" s="98" t="s">
        <v>85</v>
      </c>
      <c r="E124" s="199" t="s">
        <v>85</v>
      </c>
      <c r="F124" s="78" t="s">
        <v>85</v>
      </c>
      <c r="G124" s="41" t="str">
        <f t="shared" si="14"/>
        <v xml:space="preserve"> /2</v>
      </c>
      <c r="J124" s="106">
        <v>2</v>
      </c>
      <c r="K124" s="106">
        <f>B110-77</f>
        <v>2063</v>
      </c>
      <c r="L124" s="106" t="s">
        <v>73</v>
      </c>
      <c r="M124" s="106">
        <f t="shared" si="15"/>
        <v>2063</v>
      </c>
      <c r="N124" s="106">
        <f t="shared" si="16"/>
        <v>0</v>
      </c>
      <c r="O124" s="106">
        <f t="shared" si="13"/>
        <v>0</v>
      </c>
      <c r="P124" s="106">
        <f t="shared" si="13"/>
        <v>0</v>
      </c>
      <c r="Q124" s="106">
        <f t="shared" si="13"/>
        <v>0</v>
      </c>
    </row>
    <row r="125" spans="1:17" x14ac:dyDescent="0.4">
      <c r="A125" s="133" t="s">
        <v>207</v>
      </c>
      <c r="B125" s="133"/>
      <c r="C125" s="77" t="s">
        <v>85</v>
      </c>
      <c r="D125" s="98" t="s">
        <v>85</v>
      </c>
      <c r="E125" s="199" t="s">
        <v>85</v>
      </c>
      <c r="F125" s="78" t="s">
        <v>85</v>
      </c>
      <c r="G125" s="41" t="str">
        <f>$G$114</f>
        <v xml:space="preserve"> /2</v>
      </c>
      <c r="J125" s="106">
        <v>4</v>
      </c>
      <c r="K125" s="106">
        <f>B110-47</f>
        <v>2093</v>
      </c>
      <c r="L125" s="106" t="s">
        <v>73</v>
      </c>
      <c r="M125" s="106">
        <f t="shared" si="15"/>
        <v>2093</v>
      </c>
      <c r="N125" s="106">
        <f t="shared" si="16"/>
        <v>0</v>
      </c>
      <c r="O125" s="106">
        <f t="shared" si="13"/>
        <v>0</v>
      </c>
      <c r="P125" s="106">
        <f t="shared" si="13"/>
        <v>0</v>
      </c>
      <c r="Q125" s="106">
        <f t="shared" si="13"/>
        <v>0</v>
      </c>
    </row>
    <row r="126" spans="1:17" x14ac:dyDescent="0.4">
      <c r="A126" s="133" t="s">
        <v>208</v>
      </c>
      <c r="B126" s="133"/>
      <c r="C126" s="77" t="s">
        <v>85</v>
      </c>
      <c r="D126" s="98" t="s">
        <v>85</v>
      </c>
      <c r="E126" s="199" t="s">
        <v>85</v>
      </c>
      <c r="F126" s="78" t="s">
        <v>85</v>
      </c>
      <c r="G126" s="41" t="str">
        <f t="shared" ref="G126:G128" si="18">$G$114</f>
        <v xml:space="preserve"> /2</v>
      </c>
      <c r="J126" s="106">
        <v>8</v>
      </c>
      <c r="K126" s="106">
        <f>(B109/2)-67.5</f>
        <v>567.5</v>
      </c>
      <c r="L126" s="106" t="s">
        <v>73</v>
      </c>
      <c r="M126" s="106">
        <f t="shared" si="15"/>
        <v>567.5</v>
      </c>
      <c r="N126" s="106">
        <f t="shared" si="16"/>
        <v>0</v>
      </c>
      <c r="O126" s="106">
        <f t="shared" si="13"/>
        <v>0</v>
      </c>
      <c r="P126" s="106">
        <f t="shared" si="13"/>
        <v>0</v>
      </c>
      <c r="Q126" s="106">
        <f t="shared" si="13"/>
        <v>0</v>
      </c>
    </row>
    <row r="127" spans="1:17" x14ac:dyDescent="0.4">
      <c r="A127" s="133" t="s">
        <v>266</v>
      </c>
      <c r="B127" s="133"/>
      <c r="C127" s="77" t="s">
        <v>85</v>
      </c>
      <c r="D127" s="98" t="s">
        <v>85</v>
      </c>
      <c r="E127" s="199" t="s">
        <v>85</v>
      </c>
      <c r="F127" s="95"/>
      <c r="G127" s="41" t="s">
        <v>209</v>
      </c>
      <c r="J127" s="106">
        <v>2</v>
      </c>
      <c r="K127" s="106">
        <f>6*B110+4*B109</f>
        <v>17920</v>
      </c>
      <c r="L127" s="106" t="s">
        <v>73</v>
      </c>
      <c r="N127" s="106">
        <f t="shared" si="16"/>
        <v>0</v>
      </c>
      <c r="O127" s="106">
        <f t="shared" si="13"/>
        <v>0</v>
      </c>
      <c r="P127" s="106">
        <f t="shared" si="13"/>
        <v>0</v>
      </c>
    </row>
    <row r="128" spans="1:17" x14ac:dyDescent="0.4">
      <c r="A128" s="94" t="s">
        <v>200</v>
      </c>
      <c r="B128" s="77" t="s">
        <v>85</v>
      </c>
      <c r="C128" s="77" t="s">
        <v>85</v>
      </c>
      <c r="D128" s="98" t="s">
        <v>85</v>
      </c>
      <c r="E128" s="199" t="s">
        <v>85</v>
      </c>
      <c r="F128" s="95"/>
      <c r="G128" s="41" t="str">
        <f t="shared" si="18"/>
        <v xml:space="preserve"> /2</v>
      </c>
      <c r="I128" s="108" t="s">
        <v>199</v>
      </c>
      <c r="J128" s="106">
        <v>2</v>
      </c>
      <c r="K128" s="106">
        <f>4*B110+2*B109</f>
        <v>11100</v>
      </c>
      <c r="L128" s="106" t="s">
        <v>73</v>
      </c>
      <c r="N128" s="106">
        <f t="shared" si="16"/>
        <v>0</v>
      </c>
      <c r="O128" s="106">
        <f t="shared" si="13"/>
        <v>0</v>
      </c>
      <c r="P128" s="106">
        <f t="shared" si="13"/>
        <v>0</v>
      </c>
      <c r="Q128" s="106">
        <f>IF(I128=B128,0.5,0)</f>
        <v>0</v>
      </c>
    </row>
    <row r="129" spans="1:15" x14ac:dyDescent="0.4">
      <c r="A129" s="72" t="s">
        <v>199</v>
      </c>
      <c r="B129" s="72" t="s">
        <v>201</v>
      </c>
      <c r="C129" s="72" t="s">
        <v>202</v>
      </c>
      <c r="D129" s="72" t="s">
        <v>203</v>
      </c>
      <c r="E129" s="72" t="s">
        <v>204</v>
      </c>
      <c r="F129" s="72" t="s">
        <v>85</v>
      </c>
      <c r="G129" s="42" t="s">
        <v>211</v>
      </c>
      <c r="I129" s="43">
        <v>24</v>
      </c>
      <c r="N129" s="109">
        <f>SUM(N114:Q128)</f>
        <v>0</v>
      </c>
    </row>
    <row r="130" spans="1:15" x14ac:dyDescent="0.4">
      <c r="A130" s="53" t="s">
        <v>22</v>
      </c>
      <c r="B130" s="25" t="s">
        <v>212</v>
      </c>
      <c r="N130" s="106">
        <f>59*0.5</f>
        <v>29.5</v>
      </c>
    </row>
    <row r="131" spans="1:15" x14ac:dyDescent="0.4">
      <c r="B131" s="25" t="s">
        <v>213</v>
      </c>
      <c r="G131" s="52"/>
    </row>
    <row r="132" spans="1:15" x14ac:dyDescent="0.4">
      <c r="B132" s="25" t="s">
        <v>23</v>
      </c>
      <c r="C132" s="134" t="s">
        <v>85</v>
      </c>
      <c r="D132" s="135"/>
      <c r="E132" s="42" t="s">
        <v>20</v>
      </c>
      <c r="G132" s="52" t="s">
        <v>270</v>
      </c>
      <c r="I132" s="43">
        <v>5</v>
      </c>
      <c r="J132" s="115">
        <f>6500-((1490+1490+677+677+20+80))</f>
        <v>2066</v>
      </c>
      <c r="K132" s="115"/>
      <c r="L132" s="109">
        <f>IF(C132=J132,5,0)</f>
        <v>0</v>
      </c>
    </row>
    <row r="133" spans="1:15" x14ac:dyDescent="0.4">
      <c r="L133" s="106">
        <v>5</v>
      </c>
    </row>
    <row r="134" spans="1:15" x14ac:dyDescent="0.4">
      <c r="A134" s="37" t="s">
        <v>24</v>
      </c>
      <c r="B134" s="25" t="s">
        <v>214</v>
      </c>
    </row>
    <row r="135" spans="1:15" x14ac:dyDescent="0.4">
      <c r="B135" s="25" t="s">
        <v>215</v>
      </c>
      <c r="D135" s="50" t="s">
        <v>271</v>
      </c>
      <c r="E135" s="65" t="s">
        <v>85</v>
      </c>
      <c r="F135" s="42" t="s">
        <v>20</v>
      </c>
      <c r="I135" s="43">
        <v>5</v>
      </c>
      <c r="J135" s="111" t="s">
        <v>216</v>
      </c>
      <c r="K135" s="109">
        <f>IF(E135=J135,5,0)</f>
        <v>0</v>
      </c>
    </row>
    <row r="136" spans="1:15" x14ac:dyDescent="0.4">
      <c r="A136" s="72" t="s">
        <v>216</v>
      </c>
      <c r="B136" s="72" t="s">
        <v>217</v>
      </c>
      <c r="C136" s="72" t="s">
        <v>218</v>
      </c>
      <c r="D136" s="72" t="s">
        <v>219</v>
      </c>
      <c r="E136" s="72" t="s">
        <v>220</v>
      </c>
      <c r="F136" s="72" t="s">
        <v>85</v>
      </c>
      <c r="K136" s="106">
        <v>5</v>
      </c>
    </row>
    <row r="137" spans="1:15" x14ac:dyDescent="0.4">
      <c r="A137" s="37" t="s">
        <v>25</v>
      </c>
      <c r="B137" s="25" t="s">
        <v>96</v>
      </c>
    </row>
    <row r="138" spans="1:15" ht="16.5" customHeight="1" x14ac:dyDescent="0.4">
      <c r="B138" s="117" t="s">
        <v>85</v>
      </c>
      <c r="C138" s="118"/>
      <c r="D138" s="118"/>
      <c r="E138" s="118"/>
      <c r="F138" s="119"/>
      <c r="J138" s="123" t="s">
        <v>95</v>
      </c>
      <c r="K138" s="123"/>
      <c r="L138" s="123"/>
      <c r="M138" s="123"/>
      <c r="N138" s="123"/>
      <c r="O138" s="109">
        <f>IF(J138=B138,6,0)</f>
        <v>0</v>
      </c>
    </row>
    <row r="139" spans="1:15" x14ac:dyDescent="0.4">
      <c r="B139" s="120"/>
      <c r="C139" s="121"/>
      <c r="D139" s="121"/>
      <c r="E139" s="121"/>
      <c r="F139" s="122"/>
      <c r="G139" s="42" t="s">
        <v>21</v>
      </c>
      <c r="I139" s="43">
        <v>6</v>
      </c>
      <c r="J139" s="123"/>
      <c r="K139" s="123"/>
      <c r="L139" s="123"/>
      <c r="M139" s="123"/>
      <c r="N139" s="123"/>
      <c r="O139" s="106">
        <v>6</v>
      </c>
    </row>
    <row r="140" spans="1:15" x14ac:dyDescent="0.4">
      <c r="A140" s="44" t="s">
        <v>95</v>
      </c>
      <c r="B140" s="44" t="s">
        <v>97</v>
      </c>
      <c r="C140" s="44" t="s">
        <v>98</v>
      </c>
      <c r="D140" s="44" t="s">
        <v>85</v>
      </c>
    </row>
    <row r="142" spans="1:15" x14ac:dyDescent="0.4">
      <c r="A142" s="37" t="s">
        <v>28</v>
      </c>
      <c r="B142" s="25" t="s">
        <v>26</v>
      </c>
    </row>
    <row r="143" spans="1:15" x14ac:dyDescent="0.4">
      <c r="B143" s="44" t="s">
        <v>138</v>
      </c>
      <c r="C143" s="44" t="s">
        <v>221</v>
      </c>
      <c r="D143" s="44" t="s">
        <v>223</v>
      </c>
      <c r="E143" s="44" t="s">
        <v>222</v>
      </c>
      <c r="F143" s="44" t="s">
        <v>85</v>
      </c>
    </row>
    <row r="144" spans="1:15" x14ac:dyDescent="0.4">
      <c r="B144" s="25" t="s">
        <v>27</v>
      </c>
      <c r="C144" s="142" t="s">
        <v>85</v>
      </c>
      <c r="D144" s="142"/>
      <c r="E144" s="42" t="s">
        <v>7</v>
      </c>
      <c r="I144" s="43">
        <v>4</v>
      </c>
      <c r="J144" s="115" t="s">
        <v>222</v>
      </c>
      <c r="K144" s="115"/>
      <c r="L144" s="109">
        <f>IF(C144=J144,4,0)</f>
        <v>0</v>
      </c>
    </row>
    <row r="145" spans="1:12" x14ac:dyDescent="0.4">
      <c r="L145" s="106">
        <v>4</v>
      </c>
    </row>
    <row r="147" spans="1:12" x14ac:dyDescent="0.4">
      <c r="A147" s="37" t="s">
        <v>29</v>
      </c>
      <c r="B147" s="25" t="s">
        <v>224</v>
      </c>
    </row>
    <row r="148" spans="1:12" x14ac:dyDescent="0.4">
      <c r="B148" s="44" t="s">
        <v>227</v>
      </c>
      <c r="C148" s="44" t="s">
        <v>225</v>
      </c>
      <c r="D148" s="44" t="s">
        <v>226</v>
      </c>
      <c r="E148" s="44" t="s">
        <v>228</v>
      </c>
      <c r="F148" s="44" t="s">
        <v>85</v>
      </c>
    </row>
    <row r="149" spans="1:12" x14ac:dyDescent="0.4">
      <c r="B149" s="30" t="s">
        <v>56</v>
      </c>
      <c r="C149" s="172" t="s">
        <v>85</v>
      </c>
      <c r="D149" s="173"/>
      <c r="E149" s="174"/>
      <c r="H149" s="42" t="s">
        <v>7</v>
      </c>
      <c r="I149" s="43">
        <v>4</v>
      </c>
      <c r="J149" s="115" t="s">
        <v>226</v>
      </c>
      <c r="K149" s="115"/>
      <c r="L149" s="109">
        <f>IF(C149=J149,4,0)</f>
        <v>0</v>
      </c>
    </row>
    <row r="150" spans="1:12" ht="9.75" customHeight="1" x14ac:dyDescent="0.4">
      <c r="B150" s="52"/>
      <c r="C150" s="54"/>
      <c r="H150" s="42"/>
      <c r="L150" s="106">
        <v>4</v>
      </c>
    </row>
    <row r="152" spans="1:12" x14ac:dyDescent="0.4">
      <c r="A152" s="136" t="str">
        <f>$A$98</f>
        <v>EXAMEN : CAP Menuiserie Aluminium Verre</v>
      </c>
      <c r="B152" s="137"/>
      <c r="C152" s="137"/>
      <c r="D152" s="137"/>
      <c r="E152" s="137"/>
      <c r="F152" s="138"/>
      <c r="G152" s="32"/>
      <c r="H152" s="33" t="str">
        <f>$H$98</f>
        <v>1er  bis</v>
      </c>
    </row>
    <row r="153" spans="1:12" x14ac:dyDescent="0.4">
      <c r="A153" s="136" t="str">
        <f>$A$99</f>
        <v>EPREUVE : Analyse d’une situation professionnelle EP1 - UP1</v>
      </c>
      <c r="B153" s="137"/>
      <c r="C153" s="137"/>
      <c r="D153" s="138"/>
      <c r="E153" s="47" t="str">
        <f>$E$99</f>
        <v>Durée : 3h00</v>
      </c>
      <c r="F153" s="48" t="str">
        <f>$F$99</f>
        <v>Coef. 4</v>
      </c>
      <c r="G153" s="48" t="str">
        <f>$G$99</f>
        <v>DR Page :</v>
      </c>
      <c r="H153" s="49">
        <v>3</v>
      </c>
    </row>
    <row r="154" spans="1:12" ht="15.75" customHeight="1" x14ac:dyDescent="0.4">
      <c r="A154" s="124" t="s">
        <v>0</v>
      </c>
      <c r="B154" s="125"/>
      <c r="C154" s="125"/>
      <c r="D154" s="125"/>
      <c r="E154" s="125"/>
      <c r="F154" s="125"/>
      <c r="G154" s="125"/>
      <c r="H154" s="126"/>
    </row>
    <row r="155" spans="1:12" ht="15.75" customHeight="1" x14ac:dyDescent="0.4">
      <c r="A155" s="127"/>
      <c r="B155" s="128"/>
      <c r="C155" s="128"/>
      <c r="D155" s="128"/>
      <c r="E155" s="128"/>
      <c r="F155" s="128"/>
      <c r="G155" s="128"/>
      <c r="H155" s="129"/>
    </row>
    <row r="156" spans="1:12" ht="15.75" customHeight="1" x14ac:dyDescent="0.4">
      <c r="A156" s="127"/>
      <c r="B156" s="128"/>
      <c r="C156" s="128"/>
      <c r="D156" s="128"/>
      <c r="E156" s="128"/>
      <c r="F156" s="128"/>
      <c r="G156" s="128"/>
      <c r="H156" s="129"/>
    </row>
    <row r="157" spans="1:12" ht="15.75" customHeight="1" x14ac:dyDescent="0.4">
      <c r="A157" s="127"/>
      <c r="B157" s="128"/>
      <c r="C157" s="128"/>
      <c r="D157" s="128"/>
      <c r="E157" s="128"/>
      <c r="F157" s="128"/>
      <c r="G157" s="128"/>
      <c r="H157" s="129"/>
    </row>
    <row r="158" spans="1:12" ht="15.75" customHeight="1" x14ac:dyDescent="0.4">
      <c r="A158" s="130"/>
      <c r="B158" s="131"/>
      <c r="C158" s="131"/>
      <c r="D158" s="131"/>
      <c r="E158" s="131"/>
      <c r="F158" s="131"/>
      <c r="G158" s="131"/>
      <c r="H158" s="132"/>
    </row>
    <row r="160" spans="1:12" x14ac:dyDescent="0.4">
      <c r="A160" s="37" t="s">
        <v>30</v>
      </c>
      <c r="B160" s="25" t="s">
        <v>229</v>
      </c>
      <c r="H160" s="97" t="s">
        <v>235</v>
      </c>
    </row>
    <row r="161" spans="1:10" x14ac:dyDescent="0.4">
      <c r="B161" s="55" t="s">
        <v>273</v>
      </c>
      <c r="D161" s="55"/>
    </row>
    <row r="162" spans="1:10" x14ac:dyDescent="0.4">
      <c r="E162" s="25" t="s">
        <v>230</v>
      </c>
    </row>
    <row r="163" spans="1:10" x14ac:dyDescent="0.4">
      <c r="E163" s="25" t="s">
        <v>231</v>
      </c>
    </row>
    <row r="164" spans="1:10" x14ac:dyDescent="0.4">
      <c r="A164" s="139"/>
      <c r="E164" s="25" t="s">
        <v>232</v>
      </c>
    </row>
    <row r="165" spans="1:10" x14ac:dyDescent="0.4">
      <c r="A165" s="139"/>
      <c r="F165" s="50"/>
      <c r="G165" s="50"/>
      <c r="H165" s="50"/>
      <c r="I165" s="50"/>
    </row>
    <row r="166" spans="1:10" x14ac:dyDescent="0.4">
      <c r="A166" s="139"/>
      <c r="I166" s="25"/>
    </row>
    <row r="167" spans="1:10" x14ac:dyDescent="0.4">
      <c r="A167" s="139"/>
      <c r="F167" s="50"/>
      <c r="G167" s="50"/>
      <c r="H167" s="50"/>
      <c r="I167" s="50"/>
    </row>
    <row r="168" spans="1:10" x14ac:dyDescent="0.4">
      <c r="A168" s="139"/>
    </row>
    <row r="169" spans="1:10" x14ac:dyDescent="0.4">
      <c r="B169" s="26"/>
    </row>
    <row r="170" spans="1:10" x14ac:dyDescent="0.4">
      <c r="A170" s="140" t="s">
        <v>233</v>
      </c>
    </row>
    <row r="171" spans="1:10" x14ac:dyDescent="0.4">
      <c r="A171" s="140"/>
      <c r="H171" s="96" t="s">
        <v>234</v>
      </c>
      <c r="J171" s="106">
        <v>7</v>
      </c>
    </row>
    <row r="172" spans="1:10" x14ac:dyDescent="0.4">
      <c r="A172" s="140"/>
      <c r="H172" s="42"/>
    </row>
    <row r="173" spans="1:10" x14ac:dyDescent="0.4">
      <c r="A173" s="140"/>
    </row>
    <row r="174" spans="1:10" x14ac:dyDescent="0.4">
      <c r="A174" s="140"/>
    </row>
    <row r="179" spans="1:13" x14ac:dyDescent="0.4">
      <c r="A179" s="37" t="s">
        <v>31</v>
      </c>
      <c r="B179" s="25" t="s">
        <v>267</v>
      </c>
      <c r="H179" s="42"/>
    </row>
    <row r="181" spans="1:13" x14ac:dyDescent="0.4">
      <c r="B181" s="50" t="s">
        <v>236</v>
      </c>
      <c r="C181" s="78" t="s">
        <v>85</v>
      </c>
      <c r="D181" s="30" t="s">
        <v>237</v>
      </c>
      <c r="E181" s="30"/>
      <c r="F181" s="30"/>
      <c r="G181" s="30"/>
      <c r="H181" s="42" t="s">
        <v>14</v>
      </c>
      <c r="J181" s="106">
        <f>6.76</f>
        <v>6.76</v>
      </c>
      <c r="K181" s="106">
        <f>IF(C181=J181,2,0)</f>
        <v>0</v>
      </c>
    </row>
    <row r="182" spans="1:13" x14ac:dyDescent="0.4">
      <c r="B182" s="50" t="s">
        <v>238</v>
      </c>
      <c r="C182" s="78" t="s">
        <v>85</v>
      </c>
      <c r="D182" s="30" t="s">
        <v>237</v>
      </c>
      <c r="E182" s="56" t="s">
        <v>47</v>
      </c>
      <c r="F182" s="44" t="s">
        <v>70</v>
      </c>
      <c r="G182" s="56" t="s">
        <v>99</v>
      </c>
      <c r="H182" s="42" t="s">
        <v>14</v>
      </c>
      <c r="J182" s="106">
        <v>8.3800000000000008</v>
      </c>
      <c r="K182" s="106">
        <f t="shared" ref="K182:K185" si="19">IF(C182=J182,2,0)</f>
        <v>0</v>
      </c>
    </row>
    <row r="183" spans="1:13" x14ac:dyDescent="0.4">
      <c r="B183" s="50" t="s">
        <v>239</v>
      </c>
      <c r="C183" s="78" t="s">
        <v>85</v>
      </c>
      <c r="D183" s="30" t="s">
        <v>237</v>
      </c>
      <c r="E183" s="30"/>
      <c r="F183" s="44" t="s">
        <v>70</v>
      </c>
      <c r="G183" s="30"/>
      <c r="H183" s="42" t="s">
        <v>14</v>
      </c>
      <c r="J183" s="106">
        <v>10.76</v>
      </c>
      <c r="K183" s="106">
        <f t="shared" si="19"/>
        <v>0</v>
      </c>
    </row>
    <row r="184" spans="1:13" x14ac:dyDescent="0.4">
      <c r="B184" s="50" t="s">
        <v>240</v>
      </c>
      <c r="C184" s="78" t="s">
        <v>85</v>
      </c>
      <c r="D184" s="30" t="s">
        <v>237</v>
      </c>
      <c r="E184" s="30"/>
      <c r="F184" s="44" t="s">
        <v>70</v>
      </c>
      <c r="G184" s="30"/>
      <c r="H184" s="42" t="s">
        <v>14</v>
      </c>
      <c r="J184" s="106">
        <v>21.52</v>
      </c>
      <c r="K184" s="106">
        <f t="shared" si="19"/>
        <v>0</v>
      </c>
    </row>
    <row r="185" spans="1:13" x14ac:dyDescent="0.4">
      <c r="B185" s="50" t="s">
        <v>241</v>
      </c>
      <c r="C185" s="78" t="s">
        <v>85</v>
      </c>
      <c r="D185" s="30" t="s">
        <v>237</v>
      </c>
      <c r="E185" s="30"/>
      <c r="F185" s="44" t="s">
        <v>70</v>
      </c>
      <c r="G185" s="30"/>
      <c r="H185" s="42" t="s">
        <v>14</v>
      </c>
      <c r="I185" s="43">
        <v>6</v>
      </c>
      <c r="J185" s="106">
        <v>11.28</v>
      </c>
      <c r="K185" s="106">
        <f t="shared" si="19"/>
        <v>0</v>
      </c>
      <c r="L185" s="109">
        <f>SUM(K181:K185)</f>
        <v>0</v>
      </c>
    </row>
    <row r="186" spans="1:13" x14ac:dyDescent="0.4">
      <c r="J186" s="106">
        <v>10</v>
      </c>
    </row>
    <row r="188" spans="1:13" x14ac:dyDescent="0.4">
      <c r="A188" s="37" t="s">
        <v>34</v>
      </c>
      <c r="B188" s="25" t="s">
        <v>48</v>
      </c>
    </row>
    <row r="189" spans="1:13" x14ac:dyDescent="0.4">
      <c r="B189" s="25" t="s">
        <v>49</v>
      </c>
    </row>
    <row r="190" spans="1:13" x14ac:dyDescent="0.4">
      <c r="A190" s="44" t="s">
        <v>100</v>
      </c>
      <c r="B190" s="44" t="s">
        <v>101</v>
      </c>
      <c r="C190" s="44" t="s">
        <v>102</v>
      </c>
      <c r="D190" s="44" t="s">
        <v>85</v>
      </c>
    </row>
    <row r="191" spans="1:13" x14ac:dyDescent="0.4">
      <c r="B191" s="134" t="s">
        <v>85</v>
      </c>
      <c r="C191" s="169"/>
      <c r="D191" s="135"/>
      <c r="E191" s="57" t="s">
        <v>66</v>
      </c>
      <c r="H191" s="58"/>
      <c r="J191" s="115" t="s">
        <v>100</v>
      </c>
      <c r="K191" s="115"/>
      <c r="L191" s="115"/>
      <c r="M191" s="106">
        <f>IF(B191=J191,1,0)</f>
        <v>0</v>
      </c>
    </row>
    <row r="192" spans="1:13" ht="16.5" x14ac:dyDescent="0.4">
      <c r="A192" s="44" t="s">
        <v>103</v>
      </c>
      <c r="B192" s="59" t="s">
        <v>104</v>
      </c>
      <c r="C192" s="44" t="s">
        <v>111</v>
      </c>
      <c r="D192" s="44" t="s">
        <v>85</v>
      </c>
      <c r="H192" s="58"/>
      <c r="J192" s="112"/>
      <c r="K192" s="107"/>
      <c r="L192" s="107"/>
    </row>
    <row r="193" spans="1:15" x14ac:dyDescent="0.4">
      <c r="B193" s="134" t="s">
        <v>85</v>
      </c>
      <c r="C193" s="169"/>
      <c r="D193" s="135"/>
      <c r="E193" s="57" t="str">
        <f>E191</f>
        <v xml:space="preserve"> /1</v>
      </c>
      <c r="H193" s="58"/>
      <c r="J193" s="115" t="s">
        <v>104</v>
      </c>
      <c r="K193" s="115"/>
      <c r="L193" s="115"/>
      <c r="M193" s="106">
        <f>IF(B193=J193,1,0)</f>
        <v>0</v>
      </c>
    </row>
    <row r="194" spans="1:15" ht="16.5" x14ac:dyDescent="0.4">
      <c r="A194" s="44" t="s">
        <v>105</v>
      </c>
      <c r="B194" s="59" t="s">
        <v>106</v>
      </c>
      <c r="C194" s="44" t="s">
        <v>107</v>
      </c>
      <c r="D194" s="44" t="s">
        <v>85</v>
      </c>
      <c r="H194" s="58"/>
      <c r="J194" s="112"/>
      <c r="K194" s="107"/>
      <c r="L194" s="107"/>
    </row>
    <row r="195" spans="1:15" x14ac:dyDescent="0.4">
      <c r="B195" s="134" t="s">
        <v>85</v>
      </c>
      <c r="C195" s="169"/>
      <c r="D195" s="135"/>
      <c r="E195" s="57" t="str">
        <f>E191</f>
        <v xml:space="preserve"> /1</v>
      </c>
      <c r="H195" s="58"/>
      <c r="J195" s="115" t="s">
        <v>107</v>
      </c>
      <c r="K195" s="115"/>
      <c r="L195" s="115"/>
      <c r="M195" s="106">
        <f>IF(B195=J195,1,0)</f>
        <v>0</v>
      </c>
    </row>
    <row r="196" spans="1:15" ht="16.5" x14ac:dyDescent="0.4">
      <c r="A196" s="44" t="s">
        <v>108</v>
      </c>
      <c r="B196" s="59" t="s">
        <v>109</v>
      </c>
      <c r="C196" s="44" t="s">
        <v>110</v>
      </c>
      <c r="D196" s="44" t="s">
        <v>85</v>
      </c>
      <c r="J196" s="112"/>
      <c r="K196" s="107"/>
      <c r="L196" s="107"/>
    </row>
    <row r="197" spans="1:15" x14ac:dyDescent="0.4">
      <c r="B197" s="134" t="s">
        <v>85</v>
      </c>
      <c r="C197" s="169"/>
      <c r="D197" s="135"/>
      <c r="E197" s="57" t="str">
        <f>E191</f>
        <v xml:space="preserve"> /1</v>
      </c>
      <c r="J197" s="115" t="s">
        <v>108</v>
      </c>
      <c r="K197" s="115"/>
      <c r="L197" s="115"/>
      <c r="M197" s="106">
        <f>IF(B197=J197,1,0)</f>
        <v>0</v>
      </c>
    </row>
    <row r="198" spans="1:15" x14ac:dyDescent="0.4">
      <c r="I198" s="43">
        <v>4</v>
      </c>
      <c r="M198" s="109">
        <f>SUM(M191:M197)</f>
        <v>0</v>
      </c>
    </row>
    <row r="199" spans="1:15" x14ac:dyDescent="0.4">
      <c r="A199" s="37" t="s">
        <v>35</v>
      </c>
      <c r="B199" s="25" t="s">
        <v>50</v>
      </c>
      <c r="M199" s="106">
        <v>4</v>
      </c>
    </row>
    <row r="200" spans="1:15" x14ac:dyDescent="0.4">
      <c r="B200" s="134" t="s">
        <v>85</v>
      </c>
      <c r="C200" s="169"/>
      <c r="D200" s="169"/>
      <c r="E200" s="169"/>
      <c r="F200" s="169"/>
      <c r="G200" s="135"/>
      <c r="H200" s="42" t="s">
        <v>260</v>
      </c>
      <c r="I200" s="43">
        <v>10</v>
      </c>
      <c r="J200" s="115" t="s">
        <v>258</v>
      </c>
      <c r="K200" s="115"/>
      <c r="L200" s="115"/>
      <c r="M200" s="115"/>
      <c r="N200" s="115"/>
      <c r="O200" s="115"/>
    </row>
    <row r="201" spans="1:15" x14ac:dyDescent="0.4">
      <c r="A201" s="72" t="s">
        <v>258</v>
      </c>
      <c r="B201" s="72" t="s">
        <v>259</v>
      </c>
      <c r="C201" s="72" t="s">
        <v>64</v>
      </c>
      <c r="D201" s="72" t="s">
        <v>85</v>
      </c>
      <c r="J201" s="109">
        <f>IF(B200=J200,5,0)</f>
        <v>0</v>
      </c>
    </row>
    <row r="202" spans="1:15" x14ac:dyDescent="0.4">
      <c r="J202" s="106">
        <v>5</v>
      </c>
    </row>
    <row r="203" spans="1:15" x14ac:dyDescent="0.4">
      <c r="A203" s="136" t="str">
        <f>$A$98</f>
        <v>EXAMEN : CAP Menuiserie Aluminium Verre</v>
      </c>
      <c r="B203" s="137"/>
      <c r="C203" s="137"/>
      <c r="D203" s="137"/>
      <c r="E203" s="137"/>
      <c r="F203" s="138"/>
      <c r="G203" s="32"/>
      <c r="H203" s="33" t="str">
        <f>$H$98</f>
        <v>1er  bis</v>
      </c>
    </row>
    <row r="204" spans="1:15" x14ac:dyDescent="0.4">
      <c r="A204" s="136" t="str">
        <f>$A$99</f>
        <v>EPREUVE : Analyse d’une situation professionnelle EP1 - UP1</v>
      </c>
      <c r="B204" s="137"/>
      <c r="C204" s="137"/>
      <c r="D204" s="138"/>
      <c r="E204" s="47" t="str">
        <f>$E$99</f>
        <v>Durée : 3h00</v>
      </c>
      <c r="F204" s="48" t="str">
        <f>$F$99</f>
        <v>Coef. 4</v>
      </c>
      <c r="G204" s="48" t="s">
        <v>45</v>
      </c>
      <c r="H204" s="49">
        <v>4</v>
      </c>
    </row>
    <row r="205" spans="1:15" ht="15.75" customHeight="1" x14ac:dyDescent="0.4">
      <c r="A205" s="124" t="s">
        <v>0</v>
      </c>
      <c r="B205" s="125"/>
      <c r="C205" s="125"/>
      <c r="D205" s="125"/>
      <c r="E205" s="125"/>
      <c r="F205" s="125"/>
      <c r="G205" s="125"/>
      <c r="H205" s="126"/>
    </row>
    <row r="206" spans="1:15" ht="15.75" customHeight="1" x14ac:dyDescent="0.4">
      <c r="A206" s="127"/>
      <c r="B206" s="128"/>
      <c r="C206" s="128"/>
      <c r="D206" s="128"/>
      <c r="E206" s="128"/>
      <c r="F206" s="128"/>
      <c r="G206" s="128"/>
      <c r="H206" s="129"/>
    </row>
    <row r="207" spans="1:15" ht="15.75" customHeight="1" x14ac:dyDescent="0.4">
      <c r="A207" s="127"/>
      <c r="B207" s="128"/>
      <c r="C207" s="128"/>
      <c r="D207" s="128"/>
      <c r="E207" s="128"/>
      <c r="F207" s="128"/>
      <c r="G207" s="128"/>
      <c r="H207" s="129"/>
    </row>
    <row r="208" spans="1:15" ht="15.75" customHeight="1" x14ac:dyDescent="0.4">
      <c r="A208" s="127"/>
      <c r="B208" s="128"/>
      <c r="C208" s="128"/>
      <c r="D208" s="128"/>
      <c r="E208" s="128"/>
      <c r="F208" s="128"/>
      <c r="G208" s="128"/>
      <c r="H208" s="129"/>
    </row>
    <row r="209" spans="1:15" ht="15.75" customHeight="1" x14ac:dyDescent="0.4">
      <c r="A209" s="130"/>
      <c r="B209" s="131"/>
      <c r="C209" s="131"/>
      <c r="D209" s="131"/>
      <c r="E209" s="131"/>
      <c r="F209" s="131"/>
      <c r="G209" s="131"/>
      <c r="H209" s="132"/>
    </row>
    <row r="211" spans="1:15" x14ac:dyDescent="0.4">
      <c r="A211" s="37" t="s">
        <v>51</v>
      </c>
      <c r="B211" s="25" t="s">
        <v>128</v>
      </c>
    </row>
    <row r="212" spans="1:15" x14ac:dyDescent="0.4">
      <c r="A212" s="37"/>
      <c r="B212" s="40" t="s">
        <v>272</v>
      </c>
    </row>
    <row r="213" spans="1:15" x14ac:dyDescent="0.4">
      <c r="A213" s="37"/>
      <c r="B213" s="40"/>
    </row>
    <row r="214" spans="1:15" x14ac:dyDescent="0.4">
      <c r="B214" s="25" t="s">
        <v>268</v>
      </c>
      <c r="D214" s="25" t="s">
        <v>33</v>
      </c>
      <c r="F214" s="25" t="s">
        <v>32</v>
      </c>
    </row>
    <row r="215" spans="1:15" x14ac:dyDescent="0.4">
      <c r="A215" s="44" t="s">
        <v>114</v>
      </c>
    </row>
    <row r="216" spans="1:15" x14ac:dyDescent="0.4">
      <c r="A216" s="44" t="s">
        <v>115</v>
      </c>
    </row>
    <row r="217" spans="1:15" x14ac:dyDescent="0.4">
      <c r="A217" s="44" t="s">
        <v>85</v>
      </c>
    </row>
    <row r="224" spans="1:15" x14ac:dyDescent="0.4">
      <c r="A224" s="25" t="s">
        <v>113</v>
      </c>
      <c r="B224" s="65" t="s">
        <v>85</v>
      </c>
      <c r="D224" s="65" t="s">
        <v>85</v>
      </c>
      <c r="F224" s="65" t="s">
        <v>85</v>
      </c>
      <c r="H224" s="42" t="s">
        <v>116</v>
      </c>
      <c r="I224" s="43">
        <v>9</v>
      </c>
      <c r="J224" s="109" t="s">
        <v>115</v>
      </c>
      <c r="K224" s="109" t="s">
        <v>115</v>
      </c>
      <c r="L224" s="109" t="s">
        <v>115</v>
      </c>
      <c r="M224" s="106">
        <f>IF(J224=B224,2,0)</f>
        <v>0</v>
      </c>
      <c r="N224" s="106">
        <f>IF(K224=D224,2,0)</f>
        <v>0</v>
      </c>
      <c r="O224" s="106">
        <f>IF(F224=L224,2,0)</f>
        <v>0</v>
      </c>
    </row>
    <row r="225" spans="1:15" x14ac:dyDescent="0.4">
      <c r="A225" s="25" t="s">
        <v>112</v>
      </c>
      <c r="B225" s="65" t="s">
        <v>85</v>
      </c>
      <c r="D225" s="65" t="s">
        <v>85</v>
      </c>
      <c r="F225" s="65" t="s">
        <v>85</v>
      </c>
      <c r="J225" s="109" t="s">
        <v>114</v>
      </c>
      <c r="K225" s="109" t="s">
        <v>114</v>
      </c>
      <c r="L225" s="109" t="s">
        <v>114</v>
      </c>
      <c r="M225" s="106">
        <f>IF(J225=B225,2,0)</f>
        <v>0</v>
      </c>
      <c r="N225" s="106">
        <f>IF(K225=D225,2,0)</f>
        <v>0</v>
      </c>
      <c r="O225" s="106">
        <f>IF(F225=L225,2,0)</f>
        <v>0</v>
      </c>
    </row>
    <row r="226" spans="1:15" x14ac:dyDescent="0.4">
      <c r="B226" s="60"/>
      <c r="D226" s="60"/>
      <c r="F226" s="60"/>
      <c r="H226" s="100" t="s">
        <v>245</v>
      </c>
      <c r="O226" s="109">
        <f>SUM(M224:O225)</f>
        <v>0</v>
      </c>
    </row>
    <row r="227" spans="1:15" x14ac:dyDescent="0.4">
      <c r="A227" s="37" t="s">
        <v>52</v>
      </c>
      <c r="B227" s="25" t="s">
        <v>256</v>
      </c>
      <c r="H227" s="100" t="s">
        <v>242</v>
      </c>
      <c r="O227" s="106">
        <v>12</v>
      </c>
    </row>
    <row r="228" spans="1:15" x14ac:dyDescent="0.4">
      <c r="B228" s="25" t="s">
        <v>53</v>
      </c>
      <c r="C228" s="142" t="s">
        <v>85</v>
      </c>
      <c r="D228" s="142"/>
      <c r="E228" s="142"/>
      <c r="F228" s="142"/>
      <c r="G228" s="61" t="s">
        <v>257</v>
      </c>
      <c r="H228" s="100" t="s">
        <v>243</v>
      </c>
      <c r="I228" s="43">
        <v>8</v>
      </c>
      <c r="J228" s="115" t="s">
        <v>243</v>
      </c>
      <c r="K228" s="115"/>
      <c r="L228" s="115"/>
      <c r="M228" s="115"/>
    </row>
    <row r="229" spans="1:15" x14ac:dyDescent="0.4">
      <c r="B229" s="25" t="s">
        <v>255</v>
      </c>
      <c r="H229" s="100" t="s">
        <v>244</v>
      </c>
      <c r="J229" s="109">
        <f>IF(J228=C228,3,0)</f>
        <v>0</v>
      </c>
    </row>
    <row r="230" spans="1:15" x14ac:dyDescent="0.4">
      <c r="H230" s="100" t="s">
        <v>85</v>
      </c>
      <c r="J230" s="106">
        <v>3</v>
      </c>
    </row>
    <row r="231" spans="1:15" x14ac:dyDescent="0.4">
      <c r="H231" s="73"/>
    </row>
    <row r="232" spans="1:15" x14ac:dyDescent="0.2">
      <c r="H232" s="73"/>
      <c r="I232" s="74"/>
      <c r="J232" s="113" t="s">
        <v>248</v>
      </c>
    </row>
    <row r="233" spans="1:15" x14ac:dyDescent="0.2">
      <c r="H233" s="99"/>
      <c r="I233" s="74"/>
      <c r="J233" s="113" t="s">
        <v>247</v>
      </c>
    </row>
    <row r="234" spans="1:15" x14ac:dyDescent="0.2">
      <c r="H234" s="73"/>
      <c r="I234" s="74"/>
      <c r="J234" s="113" t="s">
        <v>249</v>
      </c>
    </row>
    <row r="235" spans="1:15" x14ac:dyDescent="0.2">
      <c r="I235" s="74"/>
      <c r="J235" s="113" t="s">
        <v>250</v>
      </c>
    </row>
    <row r="236" spans="1:15" x14ac:dyDescent="0.2">
      <c r="I236" s="74"/>
      <c r="J236" s="113" t="s">
        <v>251</v>
      </c>
    </row>
    <row r="237" spans="1:15" x14ac:dyDescent="0.2">
      <c r="I237" s="74"/>
      <c r="J237" s="113" t="s">
        <v>252</v>
      </c>
    </row>
    <row r="238" spans="1:15" x14ac:dyDescent="0.2">
      <c r="I238" s="74"/>
      <c r="J238" s="113" t="s">
        <v>254</v>
      </c>
    </row>
    <row r="239" spans="1:15" x14ac:dyDescent="0.2">
      <c r="I239" s="74"/>
      <c r="J239" s="113" t="s">
        <v>126</v>
      </c>
    </row>
    <row r="240" spans="1:15" x14ac:dyDescent="0.2">
      <c r="H240" s="62"/>
      <c r="I240" s="74"/>
      <c r="J240" s="113" t="s">
        <v>253</v>
      </c>
    </row>
    <row r="241" spans="1:16" x14ac:dyDescent="0.2">
      <c r="H241" s="62"/>
      <c r="I241" s="74"/>
      <c r="J241" s="113" t="s">
        <v>246</v>
      </c>
    </row>
    <row r="242" spans="1:16" x14ac:dyDescent="0.2">
      <c r="I242" s="74"/>
      <c r="J242" s="113" t="s">
        <v>125</v>
      </c>
    </row>
    <row r="243" spans="1:16" x14ac:dyDescent="0.2">
      <c r="I243" s="74"/>
      <c r="J243" s="113" t="s">
        <v>127</v>
      </c>
    </row>
    <row r="244" spans="1:16" x14ac:dyDescent="0.4">
      <c r="I244" s="74"/>
      <c r="J244" s="106" t="s">
        <v>85</v>
      </c>
    </row>
    <row r="247" spans="1:16" x14ac:dyDescent="0.2">
      <c r="H247" s="62"/>
    </row>
    <row r="251" spans="1:16" x14ac:dyDescent="0.4">
      <c r="N251" s="106">
        <v>16</v>
      </c>
    </row>
    <row r="252" spans="1:16" x14ac:dyDescent="0.4">
      <c r="H252" s="42" t="s">
        <v>71</v>
      </c>
      <c r="N252" s="109">
        <f>SUM(N253:Q255)</f>
        <v>0</v>
      </c>
    </row>
    <row r="253" spans="1:16" x14ac:dyDescent="0.4">
      <c r="A253" s="63" t="s">
        <v>117</v>
      </c>
      <c r="B253" s="66" t="s">
        <v>85</v>
      </c>
      <c r="C253" s="63" t="s">
        <v>120</v>
      </c>
      <c r="D253" s="66" t="s">
        <v>85</v>
      </c>
      <c r="E253" s="63" t="s">
        <v>123</v>
      </c>
      <c r="F253" s="66" t="s">
        <v>85</v>
      </c>
      <c r="G253" s="63"/>
      <c r="H253" s="63"/>
      <c r="I253" s="64"/>
      <c r="J253" s="114" t="s">
        <v>247</v>
      </c>
      <c r="K253" s="114" t="s">
        <v>252</v>
      </c>
      <c r="L253" s="114" t="s">
        <v>251</v>
      </c>
      <c r="M253" s="114"/>
      <c r="N253" s="106">
        <f>IF(J253=B253,2,0)</f>
        <v>0</v>
      </c>
      <c r="O253" s="106">
        <f>IF(K253=D253,2,0)</f>
        <v>0</v>
      </c>
      <c r="P253" s="106">
        <f>IF(L253=F253,2,0)</f>
        <v>0</v>
      </c>
    </row>
    <row r="254" spans="1:16" x14ac:dyDescent="0.4">
      <c r="A254" s="63" t="s">
        <v>118</v>
      </c>
      <c r="B254" s="66" t="s">
        <v>85</v>
      </c>
      <c r="C254" s="63" t="s">
        <v>121</v>
      </c>
      <c r="D254" s="66" t="s">
        <v>85</v>
      </c>
      <c r="E254" s="63" t="s">
        <v>124</v>
      </c>
      <c r="F254" s="66" t="s">
        <v>85</v>
      </c>
      <c r="G254" s="63"/>
      <c r="H254" s="63"/>
      <c r="I254" s="64"/>
      <c r="J254" s="114" t="s">
        <v>250</v>
      </c>
      <c r="K254" s="114" t="s">
        <v>253</v>
      </c>
      <c r="L254" s="114" t="s">
        <v>254</v>
      </c>
      <c r="M254" s="114"/>
      <c r="N254" s="106">
        <f t="shared" ref="N254:N255" si="20">IF(J254=B254,2,0)</f>
        <v>0</v>
      </c>
      <c r="O254" s="106">
        <f>IF(K254=D254,2,0)</f>
        <v>0</v>
      </c>
      <c r="P254" s="106">
        <f>IF(L254=F254,2,0)</f>
        <v>0</v>
      </c>
    </row>
    <row r="255" spans="1:16" x14ac:dyDescent="0.4">
      <c r="A255" s="63" t="s">
        <v>119</v>
      </c>
      <c r="B255" s="66" t="s">
        <v>85</v>
      </c>
      <c r="C255" s="63" t="s">
        <v>122</v>
      </c>
      <c r="D255" s="66" t="s">
        <v>85</v>
      </c>
      <c r="E255" s="63"/>
      <c r="G255" s="63"/>
      <c r="H255" s="63"/>
      <c r="I255" s="64">
        <v>8</v>
      </c>
      <c r="J255" s="114" t="s">
        <v>246</v>
      </c>
      <c r="K255" s="114" t="s">
        <v>126</v>
      </c>
      <c r="L255" s="114"/>
      <c r="M255" s="114"/>
      <c r="N255" s="106">
        <f t="shared" si="20"/>
        <v>0</v>
      </c>
      <c r="O255" s="106">
        <f>IF(K255=D255,1,0)</f>
        <v>0</v>
      </c>
    </row>
    <row r="256" spans="1:16" x14ac:dyDescent="0.4">
      <c r="H256" s="42"/>
    </row>
    <row r="258" spans="1:8" x14ac:dyDescent="0.4">
      <c r="A258" s="136" t="str">
        <f>$A$98</f>
        <v>EXAMEN : CAP Menuiserie Aluminium Verre</v>
      </c>
      <c r="B258" s="137"/>
      <c r="C258" s="137"/>
      <c r="D258" s="137"/>
      <c r="E258" s="137"/>
      <c r="F258" s="138"/>
      <c r="G258" s="32"/>
      <c r="H258" s="33" t="str">
        <f>$H$98</f>
        <v>1er  bis</v>
      </c>
    </row>
    <row r="259" spans="1:8" x14ac:dyDescent="0.4">
      <c r="A259" s="136" t="str">
        <f>$A$99</f>
        <v>EPREUVE : Analyse d’une situation professionnelle EP1 - UP1</v>
      </c>
      <c r="B259" s="137"/>
      <c r="C259" s="137"/>
      <c r="D259" s="138"/>
      <c r="E259" s="47" t="str">
        <f>$E$99</f>
        <v>Durée : 3h00</v>
      </c>
      <c r="F259" s="48" t="str">
        <f>$F$99</f>
        <v>Coef. 4</v>
      </c>
      <c r="G259" s="48" t="s">
        <v>45</v>
      </c>
      <c r="H259" s="49">
        <v>5</v>
      </c>
    </row>
  </sheetData>
  <sheetProtection password="CC09" sheet="1" objects="1" scenarios="1" selectLockedCells="1"/>
  <mergeCells count="76">
    <mergeCell ref="A204:D204"/>
    <mergeCell ref="J197:L197"/>
    <mergeCell ref="B200:G200"/>
    <mergeCell ref="J200:O200"/>
    <mergeCell ref="J191:L191"/>
    <mergeCell ref="J193:L193"/>
    <mergeCell ref="J195:L195"/>
    <mergeCell ref="D112:D113"/>
    <mergeCell ref="C52:C53"/>
    <mergeCell ref="D52:D53"/>
    <mergeCell ref="B52:B53"/>
    <mergeCell ref="A153:D153"/>
    <mergeCell ref="A118:B118"/>
    <mergeCell ref="C112:C113"/>
    <mergeCell ref="A114:B114"/>
    <mergeCell ref="A115:B115"/>
    <mergeCell ref="C149:E149"/>
    <mergeCell ref="A152:F152"/>
    <mergeCell ref="B191:D191"/>
    <mergeCell ref="B193:D193"/>
    <mergeCell ref="B195:D195"/>
    <mergeCell ref="B197:D197"/>
    <mergeCell ref="A119:B119"/>
    <mergeCell ref="A120:B120"/>
    <mergeCell ref="A98:F98"/>
    <mergeCell ref="A99:D99"/>
    <mergeCell ref="F1:H1"/>
    <mergeCell ref="C5:H5"/>
    <mergeCell ref="A42:H46"/>
    <mergeCell ref="A1:B5"/>
    <mergeCell ref="A6:B10"/>
    <mergeCell ref="A20:H23"/>
    <mergeCell ref="A26:H26"/>
    <mergeCell ref="B31:E31"/>
    <mergeCell ref="A12:H12"/>
    <mergeCell ref="C8:E9"/>
    <mergeCell ref="C17:E18"/>
    <mergeCell ref="H52:H53"/>
    <mergeCell ref="A41:D41"/>
    <mergeCell ref="B35:E35"/>
    <mergeCell ref="A40:F40"/>
    <mergeCell ref="E52:E53"/>
    <mergeCell ref="F52:F53"/>
    <mergeCell ref="G52:G53"/>
    <mergeCell ref="A52:A53"/>
    <mergeCell ref="J144:K144"/>
    <mergeCell ref="J149:K149"/>
    <mergeCell ref="A258:F258"/>
    <mergeCell ref="A259:D259"/>
    <mergeCell ref="A154:H158"/>
    <mergeCell ref="A203:F203"/>
    <mergeCell ref="A205:H209"/>
    <mergeCell ref="A164:A168"/>
    <mergeCell ref="A170:A174"/>
    <mergeCell ref="A116:B116"/>
    <mergeCell ref="A112:B113"/>
    <mergeCell ref="A117:B117"/>
    <mergeCell ref="A121:B121"/>
    <mergeCell ref="C144:D144"/>
    <mergeCell ref="A123:B123"/>
    <mergeCell ref="J228:M228"/>
    <mergeCell ref="F112:F113"/>
    <mergeCell ref="J76:K76"/>
    <mergeCell ref="J132:K132"/>
    <mergeCell ref="B138:F139"/>
    <mergeCell ref="J138:N139"/>
    <mergeCell ref="A100:H104"/>
    <mergeCell ref="A122:B122"/>
    <mergeCell ref="A125:B125"/>
    <mergeCell ref="C132:D132"/>
    <mergeCell ref="A126:B126"/>
    <mergeCell ref="A127:B127"/>
    <mergeCell ref="A124:B124"/>
    <mergeCell ref="C228:F228"/>
    <mergeCell ref="E112:E113"/>
    <mergeCell ref="C76:D76"/>
  </mergeCells>
  <phoneticPr fontId="0" type="noConversion"/>
  <dataValidations count="21">
    <dataValidation type="list" allowBlank="1" showInputMessage="1" showErrorMessage="1" sqref="K80:K83 K54:K71 C54:C69 C80:C83">
      <formula1>$I$48:$Q$48</formula1>
    </dataValidation>
    <dataValidation type="list" allowBlank="1" showInputMessage="1" showErrorMessage="1" sqref="C76:D76 J76:K76">
      <formula1>$B$75:$F$75</formula1>
    </dataValidation>
    <dataValidation type="list" allowBlank="1" showInputMessage="1" showErrorMessage="1" sqref="J87:J94 B87:B94">
      <formula1>$A$86:$I$86</formula1>
    </dataValidation>
    <dataValidation type="list" allowBlank="1" showInputMessage="1" showErrorMessage="1" sqref="E97:G97 J97:L97">
      <formula1>$E$95:$F$95</formula1>
    </dataValidation>
    <dataValidation type="list" allowBlank="1" showInputMessage="1" showErrorMessage="1" sqref="J114:J128 C114:C128">
      <formula1>$J$111:$O$111</formula1>
    </dataValidation>
    <dataValidation type="list" allowBlank="1" showInputMessage="1" showErrorMessage="1" sqref="L114:L128 F127:F128 E114:E128">
      <formula1>$J$112:$N$112</formula1>
    </dataValidation>
    <dataValidation type="list" allowBlank="1" showInputMessage="1" showErrorMessage="1" sqref="B138:F139 J138:N139">
      <formula1>$A$140:$F$140</formula1>
    </dataValidation>
    <dataValidation type="list" allowBlank="1" showInputMessage="1" showErrorMessage="1" sqref="J144:K144 C144:D144">
      <formula1>$B$143:$F$143</formula1>
    </dataValidation>
    <dataValidation type="list" allowBlank="1" showInputMessage="1" showErrorMessage="1" sqref="J149:K149 C149">
      <formula1>$B$148:$F$148</formula1>
    </dataValidation>
    <dataValidation type="list" allowBlank="1" showInputMessage="1" showErrorMessage="1" sqref="B191 J191">
      <formula1>$A$190:$D$190</formula1>
    </dataValidation>
    <dataValidation type="list" allowBlank="1" showInputMessage="1" showErrorMessage="1" sqref="B193:D193 J193:L193">
      <formula1>$A$192:$D$192</formula1>
    </dataValidation>
    <dataValidation type="list" allowBlank="1" showInputMessage="1" showErrorMessage="1" sqref="B195:D195 J195:L195">
      <formula1>$A$194:$D$194</formula1>
    </dataValidation>
    <dataValidation type="list" allowBlank="1" showInputMessage="1" showErrorMessage="1" sqref="B197:D197 J197:L197">
      <formula1>$A$196:$D$196</formula1>
    </dataValidation>
    <dataValidation type="list" allowBlank="1" showInputMessage="1" showErrorMessage="1" sqref="B200:G200 J200:O200">
      <formula1>$A$201:$D$201</formula1>
    </dataValidation>
    <dataValidation type="list" allowBlank="1" showInputMessage="1" showErrorMessage="1" sqref="B224:B226 D224:D226 F224:F226 J224:L225">
      <formula1>$A$215:$A$217</formula1>
    </dataValidation>
    <dataValidation type="list" allowBlank="1" showInputMessage="1" showErrorMessage="1" sqref="C228:F228 J228:M228">
      <formula1>$H$226:$H$230</formula1>
    </dataValidation>
    <dataValidation type="list" allowBlank="1" showInputMessage="1" showErrorMessage="1" sqref="B253:B255 D253:D255 J253:M255 F253:F254">
      <formula1>$J$232:$J$244</formula1>
    </dataValidation>
    <dataValidation type="list" allowBlank="1" showInputMessage="1" showErrorMessage="1" sqref="B55:B60 J55:J60 J69:J71">
      <formula1>$I$47:$S$47</formula1>
    </dataValidation>
    <dataValidation type="list" allowBlank="1" showInputMessage="1" showErrorMessage="1" sqref="B54 J61:J68 B61:B69 J54">
      <formula1>$J$47:$V$47</formula1>
    </dataValidation>
    <dataValidation type="list" allowBlank="1" showInputMessage="1" showErrorMessage="1" sqref="B128">
      <formula1>$A$129:$F$129</formula1>
    </dataValidation>
    <dataValidation type="list" allowBlank="1" showInputMessage="1" showErrorMessage="1" sqref="E135 J135">
      <formula1>$A$136:$F$136</formula1>
    </dataValidation>
  </dataValidations>
  <pageMargins left="0.4" right="0.23" top="0.16" bottom="0.49" header="0.32" footer="0.4921259845"/>
  <pageSetup paperSize="9" orientation="portrait" verticalDpi="300" copies="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topLeftCell="A286" zoomScale="120" zoomScaleNormal="120" workbookViewId="0">
      <selection activeCell="I306" sqref="I306"/>
    </sheetView>
  </sheetViews>
  <sheetFormatPr baseColWidth="10" defaultRowHeight="19.5" x14ac:dyDescent="0.4"/>
  <cols>
    <col min="1" max="7" width="9.59765625" customWidth="1"/>
    <col min="8" max="8" width="4" customWidth="1"/>
  </cols>
  <sheetData>
    <row r="1" spans="1:8" x14ac:dyDescent="0.4">
      <c r="A1" s="182" t="s">
        <v>39</v>
      </c>
      <c r="B1" s="183"/>
      <c r="C1" s="188" t="s">
        <v>0</v>
      </c>
      <c r="D1" s="189"/>
      <c r="E1" s="189"/>
      <c r="F1" s="189"/>
      <c r="G1" s="189"/>
      <c r="H1" s="190"/>
    </row>
    <row r="2" spans="1:8" x14ac:dyDescent="0.4">
      <c r="A2" s="184"/>
      <c r="B2" s="185"/>
      <c r="C2" s="191"/>
      <c r="D2" s="192"/>
      <c r="E2" s="192"/>
      <c r="F2" s="192"/>
      <c r="G2" s="192"/>
      <c r="H2" s="193"/>
    </row>
    <row r="3" spans="1:8" x14ac:dyDescent="0.4">
      <c r="A3" s="184"/>
      <c r="B3" s="185"/>
      <c r="C3" s="191"/>
      <c r="D3" s="192"/>
      <c r="E3" s="192"/>
      <c r="F3" s="192"/>
      <c r="G3" s="192"/>
      <c r="H3" s="193"/>
    </row>
    <row r="4" spans="1:8" x14ac:dyDescent="0.4">
      <c r="A4" s="184"/>
      <c r="B4" s="185"/>
      <c r="C4" s="191"/>
      <c r="D4" s="192"/>
      <c r="E4" s="192"/>
      <c r="F4" s="192"/>
      <c r="G4" s="192"/>
      <c r="H4" s="193"/>
    </row>
    <row r="5" spans="1:8" x14ac:dyDescent="0.4">
      <c r="A5" s="186"/>
      <c r="B5" s="187"/>
      <c r="C5" s="194"/>
      <c r="D5" s="195"/>
      <c r="E5" s="195"/>
      <c r="F5" s="195"/>
      <c r="G5" s="195"/>
      <c r="H5" s="196"/>
    </row>
    <row r="6" spans="1:8" x14ac:dyDescent="0.4">
      <c r="A6" s="182" t="s">
        <v>40</v>
      </c>
      <c r="B6" s="183"/>
      <c r="C6" s="1"/>
      <c r="D6" s="1"/>
      <c r="E6" s="1"/>
      <c r="F6" s="1"/>
      <c r="G6" s="1"/>
      <c r="H6" s="1"/>
    </row>
    <row r="7" spans="1:8" x14ac:dyDescent="0.4">
      <c r="A7" s="184"/>
      <c r="B7" s="185"/>
      <c r="C7" s="1"/>
      <c r="D7" s="1"/>
      <c r="E7" s="1"/>
      <c r="F7" s="1"/>
      <c r="G7" s="1"/>
      <c r="H7" s="1"/>
    </row>
    <row r="8" spans="1:8" x14ac:dyDescent="0.4">
      <c r="A8" s="184"/>
      <c r="B8" s="185"/>
      <c r="C8" s="1"/>
      <c r="D8" s="175"/>
      <c r="E8" s="175"/>
      <c r="F8" s="175"/>
      <c r="G8" s="1"/>
      <c r="H8" s="1"/>
    </row>
    <row r="9" spans="1:8" x14ac:dyDescent="0.4">
      <c r="A9" s="184"/>
      <c r="B9" s="185"/>
      <c r="C9" s="1"/>
      <c r="D9" s="175"/>
      <c r="E9" s="175"/>
      <c r="F9" s="175"/>
      <c r="G9" s="1"/>
      <c r="H9" s="1"/>
    </row>
    <row r="10" spans="1:8" x14ac:dyDescent="0.4">
      <c r="A10" s="186"/>
      <c r="B10" s="187"/>
      <c r="C10" s="1"/>
      <c r="D10" s="1"/>
      <c r="E10" s="1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A12" s="1"/>
      <c r="B12" s="1"/>
      <c r="C12" s="1"/>
      <c r="D12" s="1"/>
      <c r="E12" s="1"/>
      <c r="F12" s="1"/>
      <c r="G12" s="1"/>
      <c r="H12" s="1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1"/>
      <c r="B14" s="1"/>
      <c r="C14" s="1"/>
      <c r="D14" s="1"/>
      <c r="E14" s="1"/>
      <c r="F14" s="1"/>
      <c r="G14" s="1"/>
      <c r="H14" s="1"/>
    </row>
    <row r="15" spans="1:8" x14ac:dyDescent="0.4">
      <c r="A15" s="1"/>
      <c r="B15" s="1"/>
      <c r="C15" s="1"/>
      <c r="D15" s="1"/>
      <c r="E15" s="1"/>
      <c r="F15" s="1"/>
      <c r="G15" s="1"/>
      <c r="H15" s="1"/>
    </row>
    <row r="16" spans="1:8" x14ac:dyDescent="0.4">
      <c r="A16" s="1"/>
      <c r="B16" s="1"/>
      <c r="C16" s="1"/>
      <c r="D16" s="1"/>
      <c r="E16" s="1"/>
      <c r="F16" s="1"/>
      <c r="G16" s="1"/>
      <c r="H16" s="1"/>
    </row>
    <row r="17" spans="1:8" x14ac:dyDescent="0.4">
      <c r="A17" s="1"/>
      <c r="B17" s="1"/>
      <c r="C17" s="1"/>
      <c r="D17" s="1"/>
      <c r="E17" s="1"/>
      <c r="F17" s="1"/>
      <c r="G17" s="1"/>
      <c r="H17" s="1"/>
    </row>
    <row r="18" spans="1:8" x14ac:dyDescent="0.4">
      <c r="A18" s="1"/>
      <c r="B18" s="1"/>
      <c r="C18" s="1"/>
      <c r="D18" s="1"/>
      <c r="E18" s="1"/>
      <c r="F18" s="1"/>
      <c r="G18" s="1"/>
      <c r="H18" s="1"/>
    </row>
    <row r="19" spans="1:8" x14ac:dyDescent="0.4">
      <c r="A19" s="1"/>
      <c r="B19" s="1"/>
      <c r="C19" s="1"/>
      <c r="D19" s="1"/>
      <c r="E19" s="1"/>
      <c r="F19" s="1"/>
      <c r="G19" s="1"/>
      <c r="H19" s="1"/>
    </row>
    <row r="20" spans="1:8" x14ac:dyDescent="0.4">
      <c r="A20" s="1"/>
      <c r="B20" s="1"/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x14ac:dyDescent="0.4">
      <c r="A23" s="1"/>
      <c r="B23" s="1"/>
      <c r="C23" s="1"/>
      <c r="D23" s="1"/>
      <c r="E23" s="1"/>
      <c r="F23" s="1"/>
      <c r="G23" s="1"/>
      <c r="H23" s="1"/>
    </row>
    <row r="24" spans="1:8" x14ac:dyDescent="0.4">
      <c r="A24" s="1"/>
      <c r="B24" s="1"/>
      <c r="C24" s="1"/>
      <c r="D24" s="1"/>
      <c r="E24" s="1"/>
      <c r="F24" s="1"/>
      <c r="G24" s="1"/>
      <c r="H24" s="1"/>
    </row>
    <row r="25" spans="1:8" x14ac:dyDescent="0.4">
      <c r="A25" s="1"/>
      <c r="B25" s="1"/>
      <c r="C25" s="1"/>
      <c r="D25" s="1"/>
      <c r="E25" s="1"/>
      <c r="F25" s="1"/>
      <c r="G25" s="1"/>
      <c r="H25" s="1"/>
    </row>
    <row r="26" spans="1:8" x14ac:dyDescent="0.4">
      <c r="A26" s="1"/>
      <c r="B26" s="1"/>
      <c r="C26" s="1"/>
      <c r="D26" s="1"/>
      <c r="E26" s="1"/>
      <c r="F26" s="1"/>
      <c r="G26" s="1"/>
      <c r="H26" s="1"/>
    </row>
    <row r="27" spans="1:8" x14ac:dyDescent="0.4">
      <c r="A27" s="1"/>
      <c r="B27" s="1"/>
      <c r="C27" s="1"/>
      <c r="D27" s="1"/>
      <c r="E27" s="1"/>
      <c r="F27" s="1"/>
      <c r="G27" s="1"/>
      <c r="H27" s="1"/>
    </row>
    <row r="28" spans="1:8" x14ac:dyDescent="0.4">
      <c r="A28" s="1"/>
      <c r="B28" s="1"/>
      <c r="C28" s="1"/>
      <c r="D28" s="1"/>
      <c r="E28" s="1"/>
      <c r="F28" s="1"/>
      <c r="G28" s="1"/>
      <c r="H28" s="1"/>
    </row>
    <row r="29" spans="1:8" x14ac:dyDescent="0.4">
      <c r="A29" s="1"/>
      <c r="B29" s="1"/>
      <c r="C29" s="1"/>
      <c r="D29" s="1"/>
      <c r="E29" s="1"/>
      <c r="F29" s="1"/>
      <c r="G29" s="1"/>
      <c r="H29" s="1"/>
    </row>
    <row r="30" spans="1:8" x14ac:dyDescent="0.4">
      <c r="A30" s="1"/>
      <c r="B30" s="1"/>
      <c r="C30" s="1"/>
      <c r="D30" s="1"/>
      <c r="E30" s="1"/>
      <c r="F30" s="1"/>
      <c r="G30" s="1"/>
      <c r="H30" s="1"/>
    </row>
    <row r="31" spans="1:8" x14ac:dyDescent="0.4">
      <c r="A31" s="197" t="s">
        <v>131</v>
      </c>
      <c r="B31" s="197"/>
      <c r="C31" s="197"/>
      <c r="D31" s="197"/>
      <c r="E31" s="197"/>
      <c r="F31" s="197"/>
      <c r="G31" s="197"/>
      <c r="H31" s="197"/>
    </row>
    <row r="32" spans="1:8" x14ac:dyDescent="0.4">
      <c r="A32" s="197"/>
      <c r="B32" s="197"/>
      <c r="C32" s="197"/>
      <c r="D32" s="197"/>
      <c r="E32" s="197"/>
      <c r="F32" s="197"/>
      <c r="G32" s="197"/>
      <c r="H32" s="197"/>
    </row>
    <row r="33" spans="1:8" x14ac:dyDescent="0.4">
      <c r="A33" s="197"/>
      <c r="B33" s="197"/>
      <c r="C33" s="197"/>
      <c r="D33" s="197"/>
      <c r="E33" s="197"/>
      <c r="F33" s="197"/>
      <c r="G33" s="197"/>
      <c r="H33" s="197"/>
    </row>
    <row r="34" spans="1:8" x14ac:dyDescent="0.4">
      <c r="A34" s="197"/>
      <c r="B34" s="197"/>
      <c r="C34" s="197"/>
      <c r="D34" s="197"/>
      <c r="E34" s="197"/>
      <c r="F34" s="197"/>
      <c r="G34" s="197"/>
      <c r="H34" s="197"/>
    </row>
    <row r="35" spans="1:8" x14ac:dyDescent="0.4">
      <c r="A35" s="1"/>
      <c r="B35" s="1"/>
      <c r="C35" s="1"/>
      <c r="D35" s="1"/>
      <c r="E35" s="1"/>
      <c r="F35" s="1"/>
      <c r="G35" s="1"/>
      <c r="H35" s="1"/>
    </row>
    <row r="36" spans="1:8" x14ac:dyDescent="0.4">
      <c r="A36" s="198" t="s">
        <v>41</v>
      </c>
      <c r="B36" s="198"/>
      <c r="C36" s="198"/>
      <c r="D36" s="198"/>
      <c r="E36" s="198"/>
      <c r="F36" s="198"/>
      <c r="G36" s="198"/>
      <c r="H36" s="198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76" t="str">
        <f>Réponses!$A$98</f>
        <v>EXAMEN : CAP Menuiserie Aluminium Verre</v>
      </c>
      <c r="B39" s="177"/>
      <c r="C39" s="177"/>
      <c r="D39" s="177"/>
      <c r="E39" s="177"/>
      <c r="F39" s="178"/>
      <c r="G39" s="4"/>
      <c r="H39" s="5" t="str">
        <f>Réponses!$H$98</f>
        <v>1er  bis</v>
      </c>
    </row>
    <row r="40" spans="1:8" x14ac:dyDescent="0.4">
      <c r="A40" s="176" t="str">
        <f>Réponses!$A$99</f>
        <v>EPREUVE : Analyse d’une situation professionnelle EP1 - UP1</v>
      </c>
      <c r="B40" s="177"/>
      <c r="C40" s="177"/>
      <c r="D40" s="178"/>
      <c r="E40" s="6" t="str">
        <f>Réponses!$E$99</f>
        <v>Durée : 3h00</v>
      </c>
      <c r="F40" s="2" t="str">
        <f>Réponses!$F$99</f>
        <v>Coef. 4</v>
      </c>
      <c r="G40" s="2" t="s">
        <v>46</v>
      </c>
      <c r="H40" s="3">
        <v>1</v>
      </c>
    </row>
    <row r="81" spans="1:8" x14ac:dyDescent="0.4">
      <c r="A81" s="176" t="str">
        <f>Réponses!$A$98</f>
        <v>EXAMEN : CAP Menuiserie Aluminium Verre</v>
      </c>
      <c r="B81" s="177"/>
      <c r="C81" s="177"/>
      <c r="D81" s="177"/>
      <c r="E81" s="177"/>
      <c r="F81" s="178"/>
      <c r="G81" s="4"/>
      <c r="H81" s="5" t="str">
        <f>Réponses!$H$98</f>
        <v>1er  bis</v>
      </c>
    </row>
    <row r="82" spans="1:8" x14ac:dyDescent="0.4">
      <c r="A82" s="176" t="str">
        <f>Réponses!$A$99</f>
        <v>EPREUVE : Analyse d’une situation professionnelle EP1 - UP1</v>
      </c>
      <c r="B82" s="177"/>
      <c r="C82" s="177"/>
      <c r="D82" s="178"/>
      <c r="E82" s="6" t="str">
        <f>Réponses!$E$99</f>
        <v>Durée : 3h00</v>
      </c>
      <c r="F82" s="2" t="str">
        <f>Réponses!$F$99</f>
        <v>Coef. 4</v>
      </c>
      <c r="G82" s="2" t="s">
        <v>46</v>
      </c>
      <c r="H82" s="3">
        <v>2</v>
      </c>
    </row>
    <row r="105" spans="1:1" x14ac:dyDescent="0.4">
      <c r="A105" s="180" t="s">
        <v>142</v>
      </c>
    </row>
    <row r="106" spans="1:1" x14ac:dyDescent="0.4">
      <c r="A106" s="180"/>
    </row>
    <row r="107" spans="1:1" x14ac:dyDescent="0.4">
      <c r="A107" s="180"/>
    </row>
    <row r="108" spans="1:1" x14ac:dyDescent="0.4">
      <c r="A108" s="180"/>
    </row>
    <row r="109" spans="1:1" x14ac:dyDescent="0.4">
      <c r="A109" s="180"/>
    </row>
    <row r="110" spans="1:1" x14ac:dyDescent="0.4">
      <c r="A110" s="180"/>
    </row>
    <row r="111" spans="1:1" x14ac:dyDescent="0.4">
      <c r="A111" s="180"/>
    </row>
    <row r="112" spans="1:1" x14ac:dyDescent="0.4">
      <c r="A112" s="180"/>
    </row>
    <row r="113" spans="1:8" x14ac:dyDescent="0.4">
      <c r="A113" s="180"/>
    </row>
    <row r="114" spans="1:8" x14ac:dyDescent="0.4">
      <c r="A114" s="180"/>
    </row>
    <row r="115" spans="1:8" x14ac:dyDescent="0.4">
      <c r="A115" s="180"/>
    </row>
    <row r="116" spans="1:8" x14ac:dyDescent="0.4">
      <c r="A116" s="180"/>
    </row>
    <row r="117" spans="1:8" x14ac:dyDescent="0.4">
      <c r="A117" s="180"/>
    </row>
    <row r="118" spans="1:8" x14ac:dyDescent="0.4">
      <c r="A118" s="180"/>
    </row>
    <row r="119" spans="1:8" x14ac:dyDescent="0.4">
      <c r="A119" s="180"/>
    </row>
    <row r="120" spans="1:8" x14ac:dyDescent="0.4">
      <c r="A120" s="180"/>
    </row>
    <row r="122" spans="1:8" x14ac:dyDescent="0.4">
      <c r="A122" s="176" t="str">
        <f>Réponses!$A$98</f>
        <v>EXAMEN : CAP Menuiserie Aluminium Verre</v>
      </c>
      <c r="B122" s="177"/>
      <c r="C122" s="177"/>
      <c r="D122" s="177"/>
      <c r="E122" s="177"/>
      <c r="F122" s="178"/>
      <c r="G122" s="4"/>
      <c r="H122" s="5" t="str">
        <f>Réponses!$H$98</f>
        <v>1er  bis</v>
      </c>
    </row>
    <row r="123" spans="1:8" x14ac:dyDescent="0.4">
      <c r="A123" s="176" t="str">
        <f>Réponses!$A$99</f>
        <v>EPREUVE : Analyse d’une situation professionnelle EP1 - UP1</v>
      </c>
      <c r="B123" s="177"/>
      <c r="C123" s="177"/>
      <c r="D123" s="178"/>
      <c r="E123" s="6" t="str">
        <f>Réponses!$E$99</f>
        <v>Durée : 3h00</v>
      </c>
      <c r="F123" s="2" t="str">
        <f>Réponses!$F$99</f>
        <v>Coef. 4</v>
      </c>
      <c r="G123" s="2" t="s">
        <v>46</v>
      </c>
      <c r="H123" s="3">
        <v>3</v>
      </c>
    </row>
    <row r="137" spans="1:8" x14ac:dyDescent="0.4">
      <c r="A137" s="179" t="s">
        <v>140</v>
      </c>
      <c r="B137" s="179"/>
      <c r="C137" s="179"/>
      <c r="D137" s="179"/>
      <c r="E137" s="179"/>
      <c r="F137" s="179"/>
      <c r="G137" s="179"/>
      <c r="H137" s="179"/>
    </row>
    <row r="158" spans="1:8" x14ac:dyDescent="0.4">
      <c r="A158" s="179" t="s">
        <v>141</v>
      </c>
      <c r="B158" s="179"/>
      <c r="C158" s="179"/>
      <c r="D158" s="179"/>
      <c r="E158" s="179"/>
      <c r="F158" s="179"/>
      <c r="G158" s="179"/>
      <c r="H158" s="179"/>
    </row>
    <row r="163" spans="1:8" x14ac:dyDescent="0.4">
      <c r="A163" s="176" t="str">
        <f>Réponses!$A$98</f>
        <v>EXAMEN : CAP Menuiserie Aluminium Verre</v>
      </c>
      <c r="B163" s="177"/>
      <c r="C163" s="177"/>
      <c r="D163" s="177"/>
      <c r="E163" s="177"/>
      <c r="F163" s="178"/>
      <c r="G163" s="4"/>
      <c r="H163" s="5" t="str">
        <f>Réponses!$H$98</f>
        <v>1er  bis</v>
      </c>
    </row>
    <row r="164" spans="1:8" x14ac:dyDescent="0.4">
      <c r="A164" s="176" t="str">
        <f>Réponses!$A$99</f>
        <v>EPREUVE : Analyse d’une situation professionnelle EP1 - UP1</v>
      </c>
      <c r="B164" s="177"/>
      <c r="C164" s="177"/>
      <c r="D164" s="178"/>
      <c r="E164" s="6" t="str">
        <f>Réponses!$E$99</f>
        <v>Durée : 3h00</v>
      </c>
      <c r="F164" s="2" t="str">
        <f>Réponses!$F$99</f>
        <v>Coef. 4</v>
      </c>
      <c r="G164" s="2" t="s">
        <v>46</v>
      </c>
      <c r="H164" s="3">
        <v>4</v>
      </c>
    </row>
    <row r="204" spans="1:8" x14ac:dyDescent="0.4">
      <c r="A204" s="176" t="str">
        <f>Réponses!$A$98</f>
        <v>EXAMEN : CAP Menuiserie Aluminium Verre</v>
      </c>
      <c r="B204" s="177"/>
      <c r="C204" s="177"/>
      <c r="D204" s="177"/>
      <c r="E204" s="177"/>
      <c r="F204" s="178"/>
      <c r="G204" s="4"/>
      <c r="H204" s="5" t="str">
        <f>Réponses!$H$98</f>
        <v>1er  bis</v>
      </c>
    </row>
    <row r="205" spans="1:8" x14ac:dyDescent="0.4">
      <c r="A205" s="176" t="str">
        <f>Réponses!$A$99</f>
        <v>EPREUVE : Analyse d’une situation professionnelle EP1 - UP1</v>
      </c>
      <c r="B205" s="177"/>
      <c r="C205" s="177"/>
      <c r="D205" s="178"/>
      <c r="E205" s="6" t="str">
        <f>Réponses!$E$99</f>
        <v>Durée : 3h00</v>
      </c>
      <c r="F205" s="2" t="str">
        <f>Réponses!$F$99</f>
        <v>Coef. 4</v>
      </c>
      <c r="G205" s="2" t="s">
        <v>46</v>
      </c>
      <c r="H205" s="3">
        <v>5</v>
      </c>
    </row>
    <row r="206" spans="1:8" ht="24" x14ac:dyDescent="0.4">
      <c r="A206" s="181" t="s">
        <v>143</v>
      </c>
      <c r="B206" s="181"/>
      <c r="C206" s="181"/>
      <c r="D206" s="181"/>
      <c r="E206" s="181"/>
      <c r="F206" s="181"/>
      <c r="G206" s="181"/>
      <c r="H206" s="181"/>
    </row>
    <row r="245" spans="1:8" x14ac:dyDescent="0.4">
      <c r="A245" s="176" t="str">
        <f>Réponses!$A$98</f>
        <v>EXAMEN : CAP Menuiserie Aluminium Verre</v>
      </c>
      <c r="B245" s="177"/>
      <c r="C245" s="177"/>
      <c r="D245" s="177"/>
      <c r="E245" s="177"/>
      <c r="F245" s="178"/>
      <c r="G245" s="4"/>
      <c r="H245" s="5" t="str">
        <f>Réponses!$H$98</f>
        <v>1er  bis</v>
      </c>
    </row>
    <row r="246" spans="1:8" x14ac:dyDescent="0.4">
      <c r="A246" s="176" t="str">
        <f>Réponses!$A$99</f>
        <v>EPREUVE : Analyse d’une situation professionnelle EP1 - UP1</v>
      </c>
      <c r="B246" s="177"/>
      <c r="C246" s="177"/>
      <c r="D246" s="178"/>
      <c r="E246" s="6" t="str">
        <f>Réponses!$E$99</f>
        <v>Durée : 3h00</v>
      </c>
      <c r="F246" s="2" t="str">
        <f>Réponses!$F$99</f>
        <v>Coef. 4</v>
      </c>
      <c r="G246" s="2" t="s">
        <v>46</v>
      </c>
      <c r="H246" s="3">
        <v>6</v>
      </c>
    </row>
    <row r="247" spans="1:8" ht="27.75" x14ac:dyDescent="0.4">
      <c r="A247" s="181" t="s">
        <v>144</v>
      </c>
      <c r="B247" s="181"/>
      <c r="C247" s="181"/>
      <c r="D247" s="181"/>
      <c r="E247" s="181"/>
      <c r="F247" s="181"/>
      <c r="G247" s="181"/>
      <c r="H247" s="181"/>
    </row>
    <row r="285" spans="1:8" x14ac:dyDescent="0.4">
      <c r="A285" s="176" t="str">
        <f>Réponses!$A$98</f>
        <v>EXAMEN : CAP Menuiserie Aluminium Verre</v>
      </c>
      <c r="B285" s="177"/>
      <c r="C285" s="177"/>
      <c r="D285" s="177"/>
      <c r="E285" s="177"/>
      <c r="F285" s="178"/>
      <c r="G285" s="4"/>
      <c r="H285" s="5" t="str">
        <f>Réponses!$H$98</f>
        <v>1er  bis</v>
      </c>
    </row>
    <row r="286" spans="1:8" x14ac:dyDescent="0.4">
      <c r="A286" s="176" t="str">
        <f>Réponses!$A$99</f>
        <v>EPREUVE : Analyse d’une situation professionnelle EP1 - UP1</v>
      </c>
      <c r="B286" s="177"/>
      <c r="C286" s="177"/>
      <c r="D286" s="178"/>
      <c r="E286" s="6" t="str">
        <f>Réponses!$E$99</f>
        <v>Durée : 3h00</v>
      </c>
      <c r="F286" s="2" t="str">
        <f>Réponses!$F$99</f>
        <v>Coef. 4</v>
      </c>
      <c r="G286" s="2" t="s">
        <v>46</v>
      </c>
      <c r="H286" s="3">
        <v>7</v>
      </c>
    </row>
    <row r="326" spans="1:8" x14ac:dyDescent="0.4">
      <c r="A326" s="176" t="str">
        <f>Réponses!$A$98</f>
        <v>EXAMEN : CAP Menuiserie Aluminium Verre</v>
      </c>
      <c r="B326" s="177"/>
      <c r="C326" s="177"/>
      <c r="D326" s="177"/>
      <c r="E326" s="177"/>
      <c r="F326" s="178"/>
      <c r="G326" s="4"/>
      <c r="H326" s="5" t="str">
        <f>Réponses!$H$98</f>
        <v>1er  bis</v>
      </c>
    </row>
    <row r="327" spans="1:8" x14ac:dyDescent="0.4">
      <c r="A327" s="176" t="str">
        <f>Réponses!$A$99</f>
        <v>EPREUVE : Analyse d’une situation professionnelle EP1 - UP1</v>
      </c>
      <c r="B327" s="177"/>
      <c r="C327" s="177"/>
      <c r="D327" s="178"/>
      <c r="E327" s="6" t="str">
        <f>Réponses!$E$99</f>
        <v>Durée : 3h00</v>
      </c>
      <c r="F327" s="2" t="str">
        <f>Réponses!$F$99</f>
        <v>Coef. 4</v>
      </c>
      <c r="G327" s="2" t="s">
        <v>46</v>
      </c>
      <c r="H327" s="3">
        <v>8</v>
      </c>
    </row>
    <row r="339" spans="2:2" x14ac:dyDescent="0.4">
      <c r="B339" s="7"/>
    </row>
    <row r="367" spans="1:8" x14ac:dyDescent="0.4">
      <c r="A367" s="176" t="str">
        <f>Réponses!$A$98</f>
        <v>EXAMEN : CAP Menuiserie Aluminium Verre</v>
      </c>
      <c r="B367" s="177"/>
      <c r="C367" s="177"/>
      <c r="D367" s="177"/>
      <c r="E367" s="177"/>
      <c r="F367" s="178"/>
      <c r="G367" s="4"/>
      <c r="H367" s="5" t="str">
        <f>Réponses!$H$98</f>
        <v>1er  bis</v>
      </c>
    </row>
    <row r="368" spans="1:8" x14ac:dyDescent="0.4">
      <c r="A368" s="176" t="str">
        <f>Réponses!$A$99</f>
        <v>EPREUVE : Analyse d’une situation professionnelle EP1 - UP1</v>
      </c>
      <c r="B368" s="177"/>
      <c r="C368" s="177"/>
      <c r="D368" s="178"/>
      <c r="E368" s="6" t="str">
        <f>Réponses!$E$99</f>
        <v>Durée : 3h00</v>
      </c>
      <c r="F368" s="2" t="str">
        <f>Réponses!$F$99</f>
        <v>Coef. 4</v>
      </c>
      <c r="G368" s="2" t="s">
        <v>46</v>
      </c>
      <c r="H368" s="3">
        <v>9</v>
      </c>
    </row>
    <row r="384" spans="1:1" x14ac:dyDescent="0.4">
      <c r="A384" s="7"/>
    </row>
    <row r="385" spans="1:1" x14ac:dyDescent="0.4">
      <c r="A385" s="7"/>
    </row>
    <row r="387" spans="1:1" x14ac:dyDescent="0.4">
      <c r="A387" s="8"/>
    </row>
  </sheetData>
  <sheetProtection password="CC09" sheet="1" objects="1" scenarios="1" selectLockedCells="1"/>
  <mergeCells count="29">
    <mergeCell ref="A286:D286"/>
    <mergeCell ref="A163:F163"/>
    <mergeCell ref="A164:D164"/>
    <mergeCell ref="A204:F204"/>
    <mergeCell ref="A205:D205"/>
    <mergeCell ref="A246:D246"/>
    <mergeCell ref="A1:B5"/>
    <mergeCell ref="A6:B10"/>
    <mergeCell ref="A39:F39"/>
    <mergeCell ref="A40:D40"/>
    <mergeCell ref="C1:H5"/>
    <mergeCell ref="A31:H34"/>
    <mergeCell ref="A36:H36"/>
    <mergeCell ref="D8:F9"/>
    <mergeCell ref="A326:F326"/>
    <mergeCell ref="A327:D327"/>
    <mergeCell ref="A367:F367"/>
    <mergeCell ref="A368:D368"/>
    <mergeCell ref="A245:F245"/>
    <mergeCell ref="A122:F122"/>
    <mergeCell ref="A137:H137"/>
    <mergeCell ref="A158:H158"/>
    <mergeCell ref="A105:A120"/>
    <mergeCell ref="A206:H206"/>
    <mergeCell ref="A247:H247"/>
    <mergeCell ref="A81:F81"/>
    <mergeCell ref="A82:D82"/>
    <mergeCell ref="A123:D123"/>
    <mergeCell ref="A285:F285"/>
  </mergeCells>
  <phoneticPr fontId="0" type="noConversion"/>
  <pageMargins left="0.35" right="0.38" top="0.25" bottom="0.49" header="0.4921259845" footer="0.4921259845"/>
  <pageSetup paperSize="9" orientation="portrait" verticalDpi="300" copies="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Réponses</vt:lpstr>
      <vt:lpstr>Dossier</vt:lpstr>
    </vt:vector>
  </TitlesOfParts>
  <Company>SLC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CORRE</dc:creator>
  <cp:lastModifiedBy>TEST PROF</cp:lastModifiedBy>
  <cp:lastPrinted>2019-02-06T07:59:17Z</cp:lastPrinted>
  <dcterms:created xsi:type="dcterms:W3CDTF">2005-06-20T14:27:40Z</dcterms:created>
  <dcterms:modified xsi:type="dcterms:W3CDTF">2019-02-06T10:11:15Z</dcterms:modified>
</cp:coreProperties>
</file>