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-02-MHT\sylvain.lecorre\ANCIEN\GRETA\2025-2026\"/>
    </mc:Choice>
  </mc:AlternateContent>
  <bookViews>
    <workbookView xWindow="0" yWindow="0" windowWidth="19200" windowHeight="8115" firstSheet="1" activeTab="4"/>
  </bookViews>
  <sheets>
    <sheet name="Présentation" sheetId="4" r:id="rId1"/>
    <sheet name="Ensembles" sheetId="5" r:id="rId2"/>
    <sheet name="Fiche de fabrication" sheetId="1" r:id="rId3"/>
    <sheet name="Ordonnancement" sheetId="6" r:id="rId4"/>
    <sheet name="Gamme FAB" sheetId="7" r:id="rId5"/>
    <sheet name="Notice de FAB" sheetId="8" r:id="rId6"/>
    <sheet name="Commande" sheetId="2" r:id="rId7"/>
  </sheets>
  <calcPr calcId="152511"/>
</workbook>
</file>

<file path=xl/calcChain.xml><?xml version="1.0" encoding="utf-8"?>
<calcChain xmlns="http://schemas.openxmlformats.org/spreadsheetml/2006/main">
  <c r="D25" i="7" l="1"/>
  <c r="D27" i="7" s="1"/>
  <c r="D20" i="7"/>
  <c r="D22" i="7" s="1"/>
  <c r="D15" i="7"/>
  <c r="D17" i="7" s="1"/>
  <c r="H87" i="7"/>
  <c r="H82" i="7"/>
  <c r="D85" i="7" s="1"/>
  <c r="H77" i="7"/>
  <c r="D80" i="7" s="1"/>
  <c r="H59" i="7"/>
  <c r="D35" i="7"/>
  <c r="D37" i="7" s="1"/>
  <c r="D30" i="7"/>
  <c r="D32" i="7" s="1"/>
  <c r="S7" i="1"/>
  <c r="K7" i="1"/>
  <c r="I75" i="1"/>
  <c r="T6" i="1"/>
  <c r="S6" i="1"/>
  <c r="U1" i="1"/>
  <c r="R1" i="1"/>
  <c r="K6" i="1"/>
  <c r="E10" i="1"/>
  <c r="M1" i="1"/>
  <c r="J1" i="1"/>
  <c r="G37" i="1"/>
  <c r="G36" i="1"/>
  <c r="I36" i="1"/>
  <c r="H75" i="1"/>
  <c r="G75" i="1"/>
  <c r="H74" i="1"/>
  <c r="G74" i="1"/>
  <c r="I74" i="1" s="1"/>
  <c r="G68" i="1"/>
  <c r="R4" i="2"/>
  <c r="R6" i="2" s="1"/>
  <c r="D4" i="2"/>
  <c r="D5" i="2" s="1"/>
  <c r="B4" i="2"/>
  <c r="B5" i="2" s="1"/>
  <c r="G29" i="1"/>
  <c r="I29" i="1" s="1"/>
  <c r="G40" i="1"/>
  <c r="I37" i="1"/>
  <c r="G38" i="1"/>
  <c r="A37" i="1"/>
  <c r="G35" i="1"/>
  <c r="G34" i="1"/>
  <c r="I34" i="1" s="1"/>
  <c r="G33" i="1"/>
  <c r="I33" i="1"/>
  <c r="I35" i="1"/>
  <c r="G32" i="1"/>
  <c r="I32" i="1"/>
  <c r="A33" i="1"/>
  <c r="A34" i="1"/>
  <c r="A35" i="1"/>
  <c r="G30" i="1"/>
  <c r="T4" i="2" s="1"/>
  <c r="T5" i="2" s="1"/>
  <c r="A30" i="1"/>
  <c r="G27" i="1"/>
  <c r="I27" i="1" s="1"/>
  <c r="G28" i="1"/>
  <c r="I28" i="1"/>
  <c r="A28" i="1"/>
  <c r="A40" i="1"/>
  <c r="L6" i="1"/>
  <c r="F14" i="1"/>
  <c r="F13" i="1"/>
  <c r="G9" i="2"/>
  <c r="F10" i="2"/>
  <c r="G10" i="2"/>
  <c r="F11" i="2"/>
  <c r="G11" i="2" s="1"/>
  <c r="F13" i="2"/>
  <c r="G13" i="2"/>
  <c r="E28" i="2"/>
  <c r="G28" i="2" s="1"/>
  <c r="E24" i="2"/>
  <c r="G24" i="2"/>
  <c r="E25" i="2"/>
  <c r="G25" i="2" s="1"/>
  <c r="E26" i="2"/>
  <c r="G26" i="2"/>
  <c r="E27" i="2"/>
  <c r="G27" i="2" s="1"/>
  <c r="E23" i="2"/>
  <c r="G23" i="2"/>
  <c r="E22" i="2"/>
  <c r="G22" i="2" s="1"/>
  <c r="E21" i="2"/>
  <c r="G21" i="2"/>
  <c r="E20" i="2"/>
  <c r="G20" i="2" s="1"/>
  <c r="E19" i="2"/>
  <c r="G19" i="2"/>
  <c r="E18" i="2"/>
  <c r="G18" i="2" s="1"/>
  <c r="E17" i="2"/>
  <c r="G17" i="2"/>
  <c r="G34" i="2"/>
  <c r="E4" i="2"/>
  <c r="E5" i="2" s="1"/>
  <c r="G39" i="1" l="1"/>
  <c r="G67" i="1"/>
  <c r="G69" i="1" s="1"/>
  <c r="I30" i="1"/>
  <c r="G31" i="1"/>
  <c r="I31" i="1" s="1"/>
  <c r="D6" i="2"/>
  <c r="B6" i="2"/>
  <c r="S4" i="2"/>
  <c r="S6" i="2" s="1"/>
  <c r="R5" i="2"/>
  <c r="C4" i="2"/>
  <c r="G32" i="2" s="1"/>
  <c r="G33" i="2" s="1"/>
  <c r="N10" i="1"/>
  <c r="E6" i="2"/>
  <c r="U4" i="2"/>
  <c r="T6" i="2"/>
  <c r="C6" i="2" l="1"/>
  <c r="N6" i="2" s="1"/>
  <c r="AD4" i="2"/>
  <c r="S5" i="2"/>
  <c r="N4" i="2"/>
  <c r="C5" i="2"/>
  <c r="N5" i="2" s="1"/>
  <c r="U6" i="2"/>
  <c r="AD6" i="2" s="1"/>
  <c r="U5" i="2"/>
  <c r="AD5" i="2" l="1"/>
</calcChain>
</file>

<file path=xl/sharedStrings.xml><?xml version="1.0" encoding="utf-8"?>
<sst xmlns="http://schemas.openxmlformats.org/spreadsheetml/2006/main" count="581" uniqueCount="377">
  <si>
    <t>Fiche de Fabrication</t>
  </si>
  <si>
    <t>N° Affaire :</t>
  </si>
  <si>
    <t>Client :</t>
  </si>
  <si>
    <t>Repère :</t>
  </si>
  <si>
    <t>N° ligne</t>
  </si>
  <si>
    <t>Code</t>
  </si>
  <si>
    <t>Désignation</t>
  </si>
  <si>
    <t>Qté</t>
  </si>
  <si>
    <t>Vue intérieure</t>
  </si>
  <si>
    <t>PROFILES</t>
  </si>
  <si>
    <t>Couleur</t>
  </si>
  <si>
    <t>Lg(mm)</t>
  </si>
  <si>
    <t>Angles</t>
  </si>
  <si>
    <t>Profilé dormant</t>
  </si>
  <si>
    <t>BLC</t>
  </si>
  <si>
    <t>45°/45°</t>
  </si>
  <si>
    <t>Profilé ouvrant</t>
  </si>
  <si>
    <t>Profilé parclose</t>
  </si>
  <si>
    <t>90°/90°</t>
  </si>
  <si>
    <t>Profilé tige de cremone</t>
  </si>
  <si>
    <t>B</t>
  </si>
  <si>
    <t>ACCESSOIRES</t>
  </si>
  <si>
    <t>petit compas OB</t>
  </si>
  <si>
    <t xml:space="preserve">déflecteur DA F/P </t>
  </si>
  <si>
    <t xml:space="preserve">angle moulé joint cent. </t>
  </si>
  <si>
    <t xml:space="preserve">support cale de vitrage </t>
  </si>
  <si>
    <t xml:space="preserve">équerre d’ass. S 10x5,2 </t>
  </si>
  <si>
    <t xml:space="preserve">équerre d’ass. 15x13,7 </t>
  </si>
  <si>
    <t xml:space="preserve">équerre d’ass. 15x27,1 </t>
  </si>
  <si>
    <t xml:space="preserve">paumelle OB / BO </t>
  </si>
  <si>
    <t xml:space="preserve">ferrure OB </t>
  </si>
  <si>
    <t>Boitier crémone encasré</t>
  </si>
  <si>
    <t xml:space="preserve">poignée à carré de 7 </t>
  </si>
  <si>
    <t>JOINT</t>
  </si>
  <si>
    <t>joint centrale d'étanchéité</t>
  </si>
  <si>
    <t>AS0017</t>
  </si>
  <si>
    <t>joint de parclose</t>
  </si>
  <si>
    <t>joint multifonction</t>
  </si>
  <si>
    <t>REMPLISSAGE</t>
  </si>
  <si>
    <t>Lv(mm)</t>
  </si>
  <si>
    <t>Hv(mm)</t>
  </si>
  <si>
    <t>barre 1</t>
  </si>
  <si>
    <t>QTE CANDIDAT</t>
  </si>
  <si>
    <t>chute</t>
  </si>
  <si>
    <t>QTE BARRE</t>
  </si>
  <si>
    <t>barre 2</t>
  </si>
  <si>
    <t>barre 3</t>
  </si>
  <si>
    <t>Candidat 1</t>
  </si>
  <si>
    <t>Candidat 2</t>
  </si>
  <si>
    <t>Candidat 3</t>
  </si>
  <si>
    <t>Candidat 4</t>
  </si>
  <si>
    <t>Candidat 5</t>
  </si>
  <si>
    <t>Candidat 6</t>
  </si>
  <si>
    <t>Candidat 7</t>
  </si>
  <si>
    <t>Goupilles à visser</t>
  </si>
  <si>
    <t>AY0002</t>
  </si>
  <si>
    <t>Qté stock</t>
  </si>
  <si>
    <t>Qte voulue</t>
  </si>
  <si>
    <t>Qté à commander</t>
  </si>
  <si>
    <t>Couvre joint 29mm</t>
  </si>
  <si>
    <t xml:space="preserve">Hauteur de poignée : </t>
  </si>
  <si>
    <t>mm</t>
  </si>
  <si>
    <t>mm bas d'ouvrant</t>
  </si>
  <si>
    <t>CMT2</t>
  </si>
  <si>
    <t xml:space="preserve"> /</t>
  </si>
  <si>
    <t>Double vitrage 4/16/4Fe</t>
  </si>
  <si>
    <t>Support de cale</t>
  </si>
  <si>
    <t>COUPES DE PRINCIPE</t>
  </si>
  <si>
    <t>Position profil tronçonneuse</t>
  </si>
  <si>
    <t>DORMANT</t>
  </si>
  <si>
    <t>OUVRANT</t>
  </si>
  <si>
    <t>Intérieur</t>
  </si>
  <si>
    <t>Fiche de Composants</t>
  </si>
  <si>
    <t>Longueurs de joints donnée en une seule longueur</t>
  </si>
  <si>
    <t>ACCESSOIRES (suite)</t>
  </si>
  <si>
    <t>Coupe verticale B-B</t>
  </si>
  <si>
    <t>Cotes fabrication DORMANT</t>
  </si>
  <si>
    <t xml:space="preserve">Largeur L : </t>
  </si>
  <si>
    <t xml:space="preserve">Hauteur H : </t>
  </si>
  <si>
    <t>Bavette 40mm</t>
  </si>
  <si>
    <t>Joint central</t>
  </si>
  <si>
    <t>Joint multifonction</t>
  </si>
  <si>
    <t>Support patte fixation</t>
  </si>
  <si>
    <t>Pièce angle moulé</t>
  </si>
  <si>
    <t>Patte fixation doublage 60/80mm</t>
  </si>
  <si>
    <t>Equerre dormant</t>
  </si>
  <si>
    <t>Equerre assemblage ouvrant</t>
  </si>
  <si>
    <t>Equerre ouverte ouvrant</t>
  </si>
  <si>
    <t>Paumelle 2 lames</t>
  </si>
  <si>
    <t>Support ouvrant</t>
  </si>
  <si>
    <t>Kit gâche et rouleau</t>
  </si>
  <si>
    <t>Boitier crémone</t>
  </si>
  <si>
    <t>Butée fin de course</t>
  </si>
  <si>
    <t>Crémone à carré de frappe</t>
  </si>
  <si>
    <t>Goupille à visser</t>
  </si>
  <si>
    <t>Patte fixation 100/47</t>
  </si>
  <si>
    <t>AZ0344</t>
  </si>
  <si>
    <t>Bouchon montant/traverse</t>
  </si>
  <si>
    <t>FY4000</t>
  </si>
  <si>
    <t>Tige de crémone T1</t>
  </si>
  <si>
    <t>Tige de crémone T2</t>
  </si>
  <si>
    <t>Dormant traverses</t>
  </si>
  <si>
    <t>Dormant montants</t>
  </si>
  <si>
    <t>Ouvrant traverses</t>
  </si>
  <si>
    <t>Ouvrant montants</t>
  </si>
  <si>
    <t>Parclose filante imposte</t>
  </si>
  <si>
    <t>Parclose montante imposte</t>
  </si>
  <si>
    <t>Parclose filante OF</t>
  </si>
  <si>
    <t>Parclose montante OF</t>
  </si>
  <si>
    <t>Couvre joint traverses 25mm</t>
  </si>
  <si>
    <t>Couvre joint montants 25mm</t>
  </si>
  <si>
    <t>Barre = 3000</t>
  </si>
  <si>
    <t>Joint vitrage 7mm</t>
  </si>
  <si>
    <t>Imposte :</t>
  </si>
  <si>
    <t>FY3835</t>
  </si>
  <si>
    <t>Embout pour meneau traverse</t>
  </si>
  <si>
    <t>Lycée de Gelos</t>
  </si>
  <si>
    <t>Menuierie Aluminium Verre</t>
  </si>
  <si>
    <t>GELOS -</t>
  </si>
  <si>
    <t>Nom : ………………………………………………</t>
  </si>
  <si>
    <t>Classe : …………………………………..</t>
  </si>
  <si>
    <t>OF 1v à droite + imposte</t>
  </si>
  <si>
    <t>Fenêtre à la française 1 vantail avec imposte fixe</t>
  </si>
  <si>
    <t>Aluminium</t>
  </si>
  <si>
    <t>TECHNAL</t>
  </si>
  <si>
    <t>SOLEAL FY 55</t>
  </si>
  <si>
    <r>
      <rPr>
        <u/>
        <sz val="11"/>
        <color theme="1"/>
        <rFont val="Calibri"/>
        <family val="2"/>
        <scheme val="minor"/>
      </rPr>
      <t>Matériau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</si>
  <si>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Gammiste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</si>
  <si>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Gamme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</si>
  <si>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Type de fenêtre</t>
    </r>
    <r>
      <rPr>
        <sz val="11"/>
        <color theme="1"/>
        <rFont val="Calibri"/>
        <family val="2"/>
        <scheme val="minor"/>
      </rPr>
      <t xml:space="preserve"> :  à frappe</t>
    </r>
  </si>
  <si>
    <t>Fenêtre permettant l'apport lumineux naturel, l'apport solaire (chauffage gratuit), la communication visuelle et l'aération.</t>
  </si>
  <si>
    <r>
      <rPr>
        <u/>
        <sz val="11"/>
        <color theme="1"/>
        <rFont val="Calibri"/>
        <family val="2"/>
        <scheme val="minor"/>
      </rPr>
      <t>Fonction de la fenêtre</t>
    </r>
    <r>
      <rPr>
        <sz val="11"/>
        <color theme="1"/>
        <rFont val="Calibri"/>
        <family val="2"/>
        <scheme val="minor"/>
      </rPr>
      <t xml:space="preserve"> :</t>
    </r>
  </si>
  <si>
    <t>SOMMAIRE :</t>
  </si>
  <si>
    <t>Présentation</t>
  </si>
  <si>
    <t>Fiche de fabrication</t>
  </si>
  <si>
    <t>Fiche de composants</t>
  </si>
  <si>
    <t>Page 03</t>
  </si>
  <si>
    <t>Page 01</t>
  </si>
  <si>
    <t>Les coupes horizontales et verticales</t>
  </si>
  <si>
    <t>Page 05</t>
  </si>
  <si>
    <t>Page 06</t>
  </si>
  <si>
    <t>Ensemble et sous-ensemble</t>
  </si>
  <si>
    <t>Eclaté de l'ouvrage</t>
  </si>
  <si>
    <t>Page :</t>
  </si>
  <si>
    <t>01</t>
  </si>
  <si>
    <t>Gamme de fabrication</t>
  </si>
  <si>
    <t>Ordonnancement de phase imagée</t>
  </si>
  <si>
    <t>Gamme de pose</t>
  </si>
  <si>
    <t>Contrat de phase : T2</t>
  </si>
  <si>
    <t>Contrat de phase : Epauleuse</t>
  </si>
  <si>
    <t>02</t>
  </si>
  <si>
    <t>03-04</t>
  </si>
  <si>
    <t>Elle sera composée de sous-ensemble :</t>
  </si>
  <si>
    <r>
      <t>La menuiserie complète représente l'</t>
    </r>
    <r>
      <rPr>
        <b/>
        <u/>
        <sz val="11"/>
        <color theme="1"/>
        <rFont val="Calibri"/>
        <family val="2"/>
        <scheme val="minor"/>
      </rPr>
      <t>ensemble</t>
    </r>
    <r>
      <rPr>
        <sz val="11"/>
        <color theme="1"/>
        <rFont val="Calibri"/>
        <family val="2"/>
        <scheme val="minor"/>
      </rPr>
      <t xml:space="preserve"> à fabriquer.</t>
    </r>
  </si>
  <si>
    <t>Vue extérieure</t>
  </si>
  <si>
    <t xml:space="preserve">       Vue intérieure</t>
  </si>
  <si>
    <t>ENSEMBLE : Fenêtre à la française avec imposte fixe</t>
  </si>
  <si>
    <t>SOUS-ENSEMBLES</t>
  </si>
  <si>
    <t>Sous ensemble 01 : Cadre dormant avec traverse intèrmédiaire</t>
  </si>
  <si>
    <t>Sous ensemble 02 : Cadre ouvrant vitré</t>
  </si>
  <si>
    <t>Sous ensemble 03 : Vitrage parclosé de l'imposte</t>
  </si>
  <si>
    <t>Page : 02</t>
  </si>
  <si>
    <t>Le cadre ouvrant est de l'extérieur</t>
  </si>
  <si>
    <r>
      <rPr>
        <b/>
        <sz val="18"/>
        <color theme="1"/>
        <rFont val="Calibri"/>
        <family val="2"/>
      </rPr>
      <t>È</t>
    </r>
    <r>
      <rPr>
        <b/>
        <sz val="18"/>
        <color theme="1"/>
        <rFont val="Calibri"/>
        <family val="2"/>
        <scheme val="minor"/>
      </rPr>
      <t>CLATÈS</t>
    </r>
  </si>
  <si>
    <t>SOUS-ENSEMBLE 01</t>
  </si>
  <si>
    <t>SOUS-ENSEMBLE 02</t>
  </si>
  <si>
    <t>SOUS-ENSEMBLE 03</t>
  </si>
  <si>
    <r>
      <rPr>
        <u/>
        <sz val="11"/>
        <color theme="1"/>
        <rFont val="Calibri"/>
        <family val="2"/>
        <scheme val="minor"/>
      </rPr>
      <t>Type d'ouvrant</t>
    </r>
    <r>
      <rPr>
        <sz val="11"/>
        <color theme="1"/>
        <rFont val="Calibri"/>
        <family val="2"/>
        <scheme val="minor"/>
      </rPr>
      <t xml:space="preserve"> :   Ouvrant apparent</t>
    </r>
  </si>
  <si>
    <t>Contrat de phase : Fraiseuse à copier</t>
  </si>
  <si>
    <t xml:space="preserve">VITRAGE </t>
  </si>
  <si>
    <t>Le vitrage utilisé dans l'ouvrant et l'imposte sera un</t>
  </si>
  <si>
    <t>DOUBLE VITRAGE 4/16/4 FE d'une épaisseur de 24mm.</t>
  </si>
  <si>
    <t>Aire (m²)</t>
  </si>
  <si>
    <t>clair</t>
  </si>
  <si>
    <t>Imp</t>
  </si>
  <si>
    <t>OF</t>
  </si>
  <si>
    <t>Déflecteurs</t>
  </si>
  <si>
    <t>A placer selon DTU 36-5</t>
  </si>
  <si>
    <t>Dans chaque angle du dormant</t>
  </si>
  <si>
    <t>A placer selon DTU 39</t>
  </si>
  <si>
    <t>A goupiller</t>
  </si>
  <si>
    <t>Respecter les positions (livret)</t>
  </si>
  <si>
    <t>Emprunte TORX 25</t>
  </si>
  <si>
    <t>JOINTS</t>
  </si>
  <si>
    <t>A placer sur les drainnages</t>
  </si>
  <si>
    <t>A placer sur la traverse intérmediaire</t>
  </si>
  <si>
    <r>
      <t>PROFIL</t>
    </r>
    <r>
      <rPr>
        <b/>
        <sz val="12"/>
        <color theme="1"/>
        <rFont val="Calibri"/>
        <family val="2"/>
      </rPr>
      <t>È</t>
    </r>
    <r>
      <rPr>
        <b/>
        <sz val="12"/>
        <color theme="1"/>
        <rFont val="Calibri"/>
        <family val="2"/>
        <scheme val="minor"/>
      </rPr>
      <t>S</t>
    </r>
  </si>
  <si>
    <t>Page 04</t>
  </si>
  <si>
    <t>CALAGE DES VITRAGES</t>
  </si>
  <si>
    <t>Calage des vitrages</t>
  </si>
  <si>
    <t>04</t>
  </si>
  <si>
    <t>POSE</t>
  </si>
  <si>
    <t>05 - 06</t>
  </si>
  <si>
    <t>Page 07</t>
  </si>
  <si>
    <t>Optimisation - Mise en barre</t>
  </si>
  <si>
    <t>Repère</t>
  </si>
  <si>
    <t>A</t>
  </si>
  <si>
    <t>Traverse intérmediaire</t>
  </si>
  <si>
    <t>C</t>
  </si>
  <si>
    <t>D</t>
  </si>
  <si>
    <t>E</t>
  </si>
  <si>
    <t>/</t>
  </si>
  <si>
    <t>f</t>
  </si>
  <si>
    <t>g</t>
  </si>
  <si>
    <t>h</t>
  </si>
  <si>
    <t>i</t>
  </si>
  <si>
    <t>Ciseau à joint</t>
  </si>
  <si>
    <t>Cales de vitrage</t>
  </si>
  <si>
    <t>Elastomère 1er catégorie</t>
  </si>
  <si>
    <t>Cales fourchettes</t>
  </si>
  <si>
    <t>COMPRIBAND</t>
  </si>
  <si>
    <r>
      <t xml:space="preserve">Cheville crampon 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scheme val="minor"/>
      </rPr>
      <t>8</t>
    </r>
  </si>
  <si>
    <t>VIS inox 6x50</t>
  </si>
  <si>
    <t>Nettoyant ALU</t>
  </si>
  <si>
    <t>Papier</t>
  </si>
  <si>
    <t>Chiffon microfibre</t>
  </si>
  <si>
    <t>Sac poubelle</t>
  </si>
  <si>
    <t>Niveau LASER</t>
  </si>
  <si>
    <t>Niveau à bulle</t>
  </si>
  <si>
    <t>Fil à plomb</t>
  </si>
  <si>
    <t>Serre-joint</t>
  </si>
  <si>
    <t>Visseuse</t>
  </si>
  <si>
    <t>Perforateur</t>
  </si>
  <si>
    <t>Enrouleur</t>
  </si>
  <si>
    <t>Embout TORX</t>
  </si>
  <si>
    <t>Page 08</t>
  </si>
  <si>
    <t>Coupe A-A</t>
  </si>
  <si>
    <t>07 - 08</t>
  </si>
  <si>
    <t>Symbolisations d'ouverture</t>
  </si>
  <si>
    <t>La couche d'oxyde métallique se situe en face 2 (côté argon)
Ug = 1,2w/m² °C
Ra, tr = 28dB(A)
Tl = 76%
g = 0,74</t>
  </si>
  <si>
    <t>O R D O N N A N C E M E N T   D E   P H A S E S</t>
  </si>
  <si>
    <t>10 - DEBIT</t>
  </si>
  <si>
    <t>20 - USINAGES</t>
  </si>
  <si>
    <t>20.1 - Poinçonnage pour EQUERRES d'assemblage DORMANT</t>
  </si>
  <si>
    <t>20.2 - Poinçonnage pour EQUERRES Ouvrant</t>
  </si>
  <si>
    <t>20.3 Poinçonnage pour DRAINAGE DORMANT</t>
  </si>
  <si>
    <t>20.4 Poinçonnage pour DRAINAGE OUVRANT</t>
  </si>
  <si>
    <t>20.6 - Poinçonnage pour la POIGNEE</t>
  </si>
  <si>
    <t>20.5 - Poinçonnage pour DRAINAGE TRAV. INT.</t>
  </si>
  <si>
    <t>30 - ASSEMBLAGE</t>
  </si>
  <si>
    <t>30.1 Goupillage DORMANT</t>
  </si>
  <si>
    <t>30.2 Goupillage TRAV. INT.</t>
  </si>
  <si>
    <t>30.3 Goupillage DORMANT</t>
  </si>
  <si>
    <t>30.4 MIP du JOINT CENTRALE DORMANT</t>
  </si>
  <si>
    <t>30.5 MIP du JOINT MULTIFCT sur IMPOSTE</t>
  </si>
  <si>
    <t>30.6 MIP du JOINT MULTIFCT sur OUVRANT</t>
  </si>
  <si>
    <t>09 - 10</t>
  </si>
  <si>
    <t>Page 09</t>
  </si>
  <si>
    <t>Page 10</t>
  </si>
  <si>
    <t>30.7 MIP des supports de CALES</t>
  </si>
  <si>
    <t>30.8 MIP des PAUMELLES</t>
  </si>
  <si>
    <t>30.9 MIP de l'ensemble FERMETURE</t>
  </si>
  <si>
    <r>
      <t xml:space="preserve">20.7 - Poinçonnage pour </t>
    </r>
    <r>
      <rPr>
        <sz val="11"/>
        <color theme="1"/>
        <rFont val="Calibri"/>
        <family val="2"/>
      </rPr>
      <t>È</t>
    </r>
    <r>
      <rPr>
        <sz val="11"/>
        <color theme="1"/>
        <rFont val="Garamond"/>
        <family val="1"/>
      </rPr>
      <t>POINTAGE OUVRANT</t>
    </r>
  </si>
  <si>
    <t>40 - VITRAGE</t>
  </si>
  <si>
    <t>40.1 - MIP du VITRAGE Imposte</t>
  </si>
  <si>
    <t>40.2 - MIP du VITRAGE Ouvrant</t>
  </si>
  <si>
    <t>40.3 - Tronçonnage PARCLOSES Imposte</t>
  </si>
  <si>
    <t>40.4 - Tronçonnage PARCLOSES Ouvrant</t>
  </si>
  <si>
    <t>40.5 - MIP du JOINT à bourrer sur IMPOSTE</t>
  </si>
  <si>
    <t>40.6 - MIP du JOINT à bourrer sur OUVRANT</t>
  </si>
  <si>
    <t>50 - NETTOYAGE</t>
  </si>
  <si>
    <t>50.1 - Nettoyage CADRES</t>
  </si>
  <si>
    <t>50.2 Nettoyage VITRAGES</t>
  </si>
  <si>
    <t>30.10 - MIP de la POIGNÈE</t>
  </si>
  <si>
    <t>30.11 - MIP des DEFLECTEURS</t>
  </si>
  <si>
    <t>50.3 EMBALLAGE</t>
  </si>
  <si>
    <t>G A M M E   D E   F A B R I C A T I O N</t>
  </si>
  <si>
    <t>Nom :</t>
  </si>
  <si>
    <t>LE BLANC</t>
  </si>
  <si>
    <t>Gammiste :</t>
  </si>
  <si>
    <t>Affaire :</t>
  </si>
  <si>
    <t>CCF Lycée</t>
  </si>
  <si>
    <t>Prénom :</t>
  </si>
  <si>
    <t>Juste</t>
  </si>
  <si>
    <t>Gamme :</t>
  </si>
  <si>
    <t>FYA SOLEAL</t>
  </si>
  <si>
    <t xml:space="preserve">Client : </t>
  </si>
  <si>
    <t>LMH Gelos</t>
  </si>
  <si>
    <t>Classe :</t>
  </si>
  <si>
    <t>2nd</t>
  </si>
  <si>
    <t>L :</t>
  </si>
  <si>
    <t>Qté :</t>
  </si>
  <si>
    <t>Date :</t>
  </si>
  <si>
    <t>H :</t>
  </si>
  <si>
    <t>Matériau :</t>
  </si>
  <si>
    <t>ALUMINIUM</t>
  </si>
  <si>
    <t>PHASE</t>
  </si>
  <si>
    <t>Sous-PHASE</t>
  </si>
  <si>
    <t>OPERATIONS</t>
  </si>
  <si>
    <t>MACHINE</t>
  </si>
  <si>
    <t>Contrôle</t>
  </si>
  <si>
    <t>Durée</t>
  </si>
  <si>
    <t>Mètre</t>
  </si>
  <si>
    <t>¾</t>
  </si>
  <si>
    <t>Tronçonnage</t>
  </si>
  <si>
    <t>Dormant</t>
  </si>
  <si>
    <t>CM =</t>
  </si>
  <si>
    <t>Ouvrant</t>
  </si>
  <si>
    <t>211 - Les 4 profils</t>
  </si>
  <si>
    <t>Scotch spécial
Marqueur permanent</t>
  </si>
  <si>
    <t>Protection
Etablissement</t>
  </si>
  <si>
    <t xml:space="preserve">Ecrire : </t>
  </si>
  <si>
    <t>311 - Les 8 angles</t>
  </si>
  <si>
    <t>Cassette WU0010</t>
  </si>
  <si>
    <t>Poinçonnage</t>
  </si>
  <si>
    <t>Equerres
dormant</t>
  </si>
  <si>
    <r>
      <t xml:space="preserve">321 - Traverse </t>
    </r>
    <r>
      <rPr>
        <b/>
        <u/>
        <sz val="18"/>
        <color indexed="8"/>
        <rFont val="Tahoma"/>
        <family val="2"/>
      </rPr>
      <t>basse</t>
    </r>
  </si>
  <si>
    <t>Cassette WU0019</t>
  </si>
  <si>
    <t>Drainage
dormant</t>
  </si>
  <si>
    <t>411 - Equerres à goupiller</t>
  </si>
  <si>
    <t>Suif
Perceuse
Embout 
torx 25</t>
  </si>
  <si>
    <t>Assemblage</t>
  </si>
  <si>
    <t>Etancher les liaisons</t>
  </si>
  <si>
    <t>Encoller les équerres</t>
  </si>
  <si>
    <t>421 - Joint de vitrage extérieur</t>
  </si>
  <si>
    <t>Joints</t>
  </si>
  <si>
    <t>Lycée des métiers de l'habitat de Gelos</t>
  </si>
  <si>
    <t>Page 1</t>
  </si>
  <si>
    <t>431 - Supports de cale 740012</t>
  </si>
  <si>
    <t>Supports de cale</t>
  </si>
  <si>
    <t>441 - Calage du vitrage</t>
  </si>
  <si>
    <t>Main de bois</t>
  </si>
  <si>
    <t>Vitrage</t>
  </si>
  <si>
    <t>121 - Parcloses filantes</t>
  </si>
  <si>
    <t>L =</t>
  </si>
  <si>
    <t>Parcloses</t>
  </si>
  <si>
    <t>122 - Parcloses montantes</t>
  </si>
  <si>
    <t>H =</t>
  </si>
  <si>
    <t>422 - Joint à bourrer intérieur</t>
  </si>
  <si>
    <t>Joint</t>
  </si>
  <si>
    <t>451 - Déflecteurs</t>
  </si>
  <si>
    <t>511 - Aluminium + Verre</t>
  </si>
  <si>
    <t>Nettoyage</t>
  </si>
  <si>
    <t>Châssis</t>
  </si>
  <si>
    <t>611 - Protection pour transport</t>
  </si>
  <si>
    <t>Papier bulle</t>
  </si>
  <si>
    <t>Emballage</t>
  </si>
  <si>
    <t>Page 2</t>
  </si>
  <si>
    <t>B A C   P r o   3  a n s   M e n u i s e r i e   A l u m i n i u m   V e r r e</t>
  </si>
  <si>
    <t>Situation</t>
  </si>
  <si>
    <t>Réglet</t>
  </si>
  <si>
    <t>Couleur :</t>
  </si>
  <si>
    <t>RAL 9001</t>
  </si>
  <si>
    <t>Vitrage :</t>
  </si>
  <si>
    <t>44-2 clair</t>
  </si>
  <si>
    <t>Ensemble composé d'un OFA avec imposte fixe</t>
  </si>
  <si>
    <r>
      <t xml:space="preserve">101 - Traverses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215023</t>
    </r>
  </si>
  <si>
    <r>
      <t xml:space="preserve">102 - Montants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215023</t>
    </r>
  </si>
  <si>
    <t>101 - Tronçonnage TRAVERSES DORMANT</t>
  </si>
  <si>
    <t>102 - Tronçonnage MONTANTS DORMANT</t>
  </si>
  <si>
    <t>111 - Tronçonnage TRAVERSES OUVRANT</t>
  </si>
  <si>
    <t>112 - Tronçonnage MONTANTS OUVRANT</t>
  </si>
  <si>
    <t>131 Débit TIGES de CREMONE</t>
  </si>
  <si>
    <r>
      <t xml:space="preserve">111 - Traverses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215180</t>
    </r>
  </si>
  <si>
    <r>
      <t xml:space="preserve">112 - Montants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215180</t>
    </r>
  </si>
  <si>
    <r>
      <t xml:space="preserve">103 - Traverse INT.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215202</t>
    </r>
  </si>
  <si>
    <t>103 - Tronçonnage TRAVERSE INERMEDIAIRE</t>
  </si>
  <si>
    <t>Dormant + Ouvrant</t>
  </si>
  <si>
    <t>NOTICE DE FABRICATION</t>
  </si>
  <si>
    <t xml:space="preserve">PHASE 10 : </t>
  </si>
  <si>
    <t>TRONÇONNAGE</t>
  </si>
  <si>
    <r>
      <t>COTES DE DEBIT DORMANT</t>
    </r>
    <r>
      <rPr>
        <sz val="11"/>
        <color theme="1"/>
        <rFont val="Calibri"/>
        <family val="2"/>
        <scheme val="minor"/>
      </rPr>
      <t> :</t>
    </r>
  </si>
  <si>
    <t>REF</t>
  </si>
  <si>
    <t>DESIGNATION</t>
  </si>
  <si>
    <t>QTE</t>
  </si>
  <si>
    <t>LONG mm</t>
  </si>
  <si>
    <t>Angle G</t>
  </si>
  <si>
    <t>Angle D</t>
  </si>
  <si>
    <t>Traverses Dormant</t>
  </si>
  <si>
    <t>45°</t>
  </si>
  <si>
    <t>Montants Dormant</t>
  </si>
  <si>
    <t>CM T2</t>
  </si>
  <si>
    <t>550 - 52 - 52 = 446</t>
  </si>
  <si>
    <t>900 - 52 - 52 = 796</t>
  </si>
  <si>
    <t>Traverses Intermédiaire</t>
  </si>
  <si>
    <t>90°</t>
  </si>
  <si>
    <r>
      <t>COTES DE DEBIT OUVRANT</t>
    </r>
    <r>
      <rPr>
        <sz val="11"/>
        <color theme="1"/>
        <rFont val="Calibri"/>
        <family val="2"/>
        <scheme val="minor"/>
      </rPr>
      <t>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</si>
</sst>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Garamond"/>
      <family val="1"/>
    </font>
    <font>
      <sz val="11"/>
      <color theme="1"/>
      <name val="Garamond"/>
      <family val="1"/>
    </font>
    <font>
      <sz val="16"/>
      <color theme="1"/>
      <name val="Garamond"/>
      <family val="1"/>
    </font>
    <font>
      <sz val="11"/>
      <color theme="1"/>
      <name val="Calibri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36"/>
      <color indexed="9"/>
      <name val="Tahoma"/>
      <family val="2"/>
    </font>
    <font>
      <sz val="11"/>
      <color indexed="12"/>
      <name val="Stylus BT"/>
      <family val="2"/>
    </font>
    <font>
      <sz val="28"/>
      <color indexed="8"/>
      <name val="Tahoma"/>
      <family val="2"/>
    </font>
    <font>
      <sz val="11"/>
      <color indexed="9"/>
      <name val="Tahoma"/>
      <family val="2"/>
    </font>
    <font>
      <sz val="22"/>
      <color indexed="8"/>
      <name val="Tahoma"/>
      <family val="2"/>
    </font>
    <font>
      <sz val="18"/>
      <color indexed="8"/>
      <name val="Tahoma"/>
      <family val="2"/>
    </font>
    <font>
      <sz val="26"/>
      <color indexed="8"/>
      <name val="Wingdings"/>
      <charset val="2"/>
    </font>
    <font>
      <sz val="9"/>
      <color indexed="8"/>
      <name val="Tahoma"/>
      <family val="2"/>
    </font>
    <font>
      <sz val="9"/>
      <color indexed="12"/>
      <name val="Stylus BT"/>
      <family val="2"/>
    </font>
    <font>
      <sz val="12"/>
      <name val="Tahoma"/>
      <family val="2"/>
    </font>
    <font>
      <sz val="14"/>
      <color indexed="8"/>
      <name val="Tahoma"/>
      <family val="2"/>
    </font>
    <font>
      <sz val="8"/>
      <color indexed="8"/>
      <name val="Tahoma"/>
      <family val="2"/>
    </font>
    <font>
      <b/>
      <u/>
      <sz val="18"/>
      <color indexed="8"/>
      <name val="Tahoma"/>
      <family val="2"/>
    </font>
    <font>
      <sz val="26"/>
      <color indexed="8"/>
      <name val="Tahoma"/>
      <family val="2"/>
    </font>
    <font>
      <i/>
      <sz val="18"/>
      <color indexed="8"/>
      <name val="Tahoma"/>
      <family val="2"/>
    </font>
    <font>
      <sz val="11"/>
      <name val="Stylus BT"/>
      <family val="2"/>
    </font>
    <font>
      <i/>
      <sz val="11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14"/>
      <color theme="1"/>
      <name val="Agency FB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dotted">
        <color indexed="23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4" fontId="12" fillId="0" borderId="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textRotation="90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4" borderId="0" xfId="0" applyFill="1" applyAlignment="1">
      <alignment vertical="center"/>
    </xf>
    <xf numFmtId="0" fontId="2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49" fontId="0" fillId="4" borderId="0" xfId="0" applyNumberFormat="1" applyFill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6" fillId="0" borderId="1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19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7" borderId="7" xfId="0" applyFont="1" applyFill="1" applyBorder="1" applyAlignment="1">
      <alignment vertical="center"/>
    </xf>
    <xf numFmtId="0" fontId="29" fillId="7" borderId="8" xfId="0" applyFont="1" applyFill="1" applyBorder="1" applyAlignment="1">
      <alignment vertical="center"/>
    </xf>
    <xf numFmtId="0" fontId="29" fillId="7" borderId="9" xfId="0" applyFont="1" applyFill="1" applyBorder="1" applyAlignment="1">
      <alignment vertical="center"/>
    </xf>
    <xf numFmtId="0" fontId="29" fillId="7" borderId="3" xfId="0" applyFont="1" applyFill="1" applyBorder="1" applyAlignment="1">
      <alignment vertical="center"/>
    </xf>
    <xf numFmtId="0" fontId="29" fillId="7" borderId="4" xfId="0" applyFont="1" applyFill="1" applyBorder="1" applyAlignment="1">
      <alignment vertical="center"/>
    </xf>
    <xf numFmtId="0" fontId="29" fillId="8" borderId="7" xfId="0" applyFont="1" applyFill="1" applyBorder="1" applyAlignment="1">
      <alignment vertical="center"/>
    </xf>
    <xf numFmtId="0" fontId="29" fillId="8" borderId="8" xfId="0" applyFont="1" applyFill="1" applyBorder="1" applyAlignment="1">
      <alignment vertical="center"/>
    </xf>
    <xf numFmtId="0" fontId="29" fillId="8" borderId="9" xfId="0" applyFont="1" applyFill="1" applyBorder="1" applyAlignment="1">
      <alignment vertical="center"/>
    </xf>
    <xf numFmtId="0" fontId="29" fillId="8" borderId="3" xfId="0" applyFont="1" applyFill="1" applyBorder="1" applyAlignment="1">
      <alignment vertical="center"/>
    </xf>
    <xf numFmtId="0" fontId="29" fillId="8" borderId="4" xfId="0" applyFont="1" applyFill="1" applyBorder="1" applyAlignment="1">
      <alignment vertical="center"/>
    </xf>
    <xf numFmtId="0" fontId="29" fillId="9" borderId="7" xfId="0" applyFont="1" applyFill="1" applyBorder="1" applyAlignment="1">
      <alignment vertical="center"/>
    </xf>
    <xf numFmtId="0" fontId="29" fillId="9" borderId="8" xfId="0" applyFont="1" applyFill="1" applyBorder="1" applyAlignment="1">
      <alignment vertical="center"/>
    </xf>
    <xf numFmtId="0" fontId="29" fillId="9" borderId="9" xfId="0" applyFont="1" applyFill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29" fillId="10" borderId="7" xfId="0" applyFont="1" applyFill="1" applyBorder="1" applyAlignment="1">
      <alignment vertical="center"/>
    </xf>
    <xf numFmtId="0" fontId="29" fillId="10" borderId="8" xfId="0" applyFont="1" applyFill="1" applyBorder="1" applyAlignment="1">
      <alignment vertical="center"/>
    </xf>
    <xf numFmtId="0" fontId="29" fillId="10" borderId="9" xfId="0" applyFont="1" applyFill="1" applyBorder="1" applyAlignment="1">
      <alignment vertical="center"/>
    </xf>
    <xf numFmtId="0" fontId="29" fillId="10" borderId="3" xfId="0" applyFont="1" applyFill="1" applyBorder="1" applyAlignment="1">
      <alignment vertical="center"/>
    </xf>
    <xf numFmtId="0" fontId="29" fillId="10" borderId="4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29" fillId="9" borderId="4" xfId="0" applyFont="1" applyFill="1" applyBorder="1" applyAlignment="1">
      <alignment vertical="center"/>
    </xf>
    <xf numFmtId="0" fontId="29" fillId="9" borderId="1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21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5" fillId="0" borderId="2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vertical="center"/>
    </xf>
    <xf numFmtId="0" fontId="37" fillId="11" borderId="24" xfId="0" applyFont="1" applyFill="1" applyBorder="1" applyAlignment="1">
      <alignment horizontal="center" vertical="center"/>
    </xf>
    <xf numFmtId="0" fontId="37" fillId="11" borderId="24" xfId="0" applyFont="1" applyFill="1" applyBorder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8" fillId="7" borderId="29" xfId="0" applyFont="1" applyFill="1" applyBorder="1" applyAlignment="1">
      <alignment horizontal="center" vertical="center" wrapText="1"/>
    </xf>
    <xf numFmtId="0" fontId="39" fillId="7" borderId="29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right" vertical="center"/>
    </xf>
    <xf numFmtId="0" fontId="39" fillId="7" borderId="32" xfId="0" applyFont="1" applyFill="1" applyBorder="1" applyAlignment="1">
      <alignment vertical="top"/>
    </xf>
    <xf numFmtId="0" fontId="40" fillId="7" borderId="33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7" borderId="34" xfId="0" applyFont="1" applyFill="1" applyBorder="1" applyAlignment="1">
      <alignment vertical="center"/>
    </xf>
    <xf numFmtId="0" fontId="33" fillId="7" borderId="0" xfId="0" applyFont="1" applyFill="1" applyBorder="1" applyAlignment="1">
      <alignment vertical="center"/>
    </xf>
    <xf numFmtId="0" fontId="33" fillId="7" borderId="35" xfId="0" applyFont="1" applyFill="1" applyBorder="1" applyAlignment="1">
      <alignment vertical="center"/>
    </xf>
    <xf numFmtId="0" fontId="41" fillId="7" borderId="34" xfId="0" applyFont="1" applyFill="1" applyBorder="1" applyAlignment="1"/>
    <xf numFmtId="0" fontId="42" fillId="7" borderId="0" xfId="0" applyFont="1" applyFill="1" applyBorder="1" applyAlignment="1">
      <alignment horizontal="left"/>
    </xf>
    <xf numFmtId="0" fontId="43" fillId="7" borderId="0" xfId="0" applyFont="1" applyFill="1" applyBorder="1" applyAlignment="1">
      <alignment horizontal="center" vertical="center"/>
    </xf>
    <xf numFmtId="0" fontId="39" fillId="7" borderId="36" xfId="0" applyFont="1" applyFill="1" applyBorder="1" applyAlignment="1">
      <alignment vertical="center"/>
    </xf>
    <xf numFmtId="0" fontId="32" fillId="7" borderId="38" xfId="0" applyFont="1" applyFill="1" applyBorder="1" applyAlignment="1">
      <alignment horizontal="center" vertical="center"/>
    </xf>
    <xf numFmtId="1" fontId="44" fillId="7" borderId="39" xfId="0" applyNumberFormat="1" applyFont="1" applyFill="1" applyBorder="1" applyAlignment="1">
      <alignment horizontal="center" vertical="center"/>
    </xf>
    <xf numFmtId="0" fontId="45" fillId="7" borderId="39" xfId="0" applyFont="1" applyFill="1" applyBorder="1" applyAlignment="1">
      <alignment horizontal="right" vertical="center"/>
    </xf>
    <xf numFmtId="0" fontId="39" fillId="7" borderId="39" xfId="0" applyFont="1" applyFill="1" applyBorder="1" applyAlignment="1">
      <alignment vertical="top"/>
    </xf>
    <xf numFmtId="0" fontId="39" fillId="7" borderId="40" xfId="0" applyFont="1" applyFill="1" applyBorder="1" applyAlignment="1">
      <alignment vertical="top"/>
    </xf>
    <xf numFmtId="0" fontId="39" fillId="7" borderId="37" xfId="0" applyFont="1" applyFill="1" applyBorder="1" applyAlignment="1">
      <alignment vertical="center"/>
    </xf>
    <xf numFmtId="0" fontId="38" fillId="6" borderId="29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right" vertical="center"/>
    </xf>
    <xf numFmtId="0" fontId="39" fillId="6" borderId="32" xfId="0" applyFont="1" applyFill="1" applyBorder="1" applyAlignment="1">
      <alignment vertical="top"/>
    </xf>
    <xf numFmtId="0" fontId="40" fillId="6" borderId="33" xfId="0" applyFont="1" applyFill="1" applyBorder="1" applyAlignment="1">
      <alignment horizontal="center" vertical="center"/>
    </xf>
    <xf numFmtId="0" fontId="33" fillId="6" borderId="34" xfId="0" applyFont="1" applyFill="1" applyBorder="1" applyAlignment="1">
      <alignment vertical="center"/>
    </xf>
    <xf numFmtId="0" fontId="33" fillId="6" borderId="0" xfId="0" applyFont="1" applyFill="1" applyBorder="1" applyAlignment="1">
      <alignment vertical="center"/>
    </xf>
    <xf numFmtId="0" fontId="33" fillId="6" borderId="35" xfId="0" applyFont="1" applyFill="1" applyBorder="1" applyAlignment="1">
      <alignment vertical="center"/>
    </xf>
    <xf numFmtId="0" fontId="41" fillId="6" borderId="34" xfId="0" applyFont="1" applyFill="1" applyBorder="1" applyAlignment="1"/>
    <xf numFmtId="0" fontId="42" fillId="6" borderId="0" xfId="0" applyFont="1" applyFill="1" applyBorder="1" applyAlignment="1">
      <alignment horizontal="left"/>
    </xf>
    <xf numFmtId="0" fontId="43" fillId="6" borderId="0" xfId="0" applyFont="1" applyFill="1" applyBorder="1" applyAlignment="1">
      <alignment horizontal="center" vertical="center"/>
    </xf>
    <xf numFmtId="0" fontId="39" fillId="6" borderId="36" xfId="0" applyFont="1" applyFill="1" applyBorder="1" applyAlignment="1">
      <alignment vertical="center"/>
    </xf>
    <xf numFmtId="0" fontId="32" fillId="6" borderId="38" xfId="0" applyFont="1" applyFill="1" applyBorder="1" applyAlignment="1">
      <alignment horizontal="center" vertical="center"/>
    </xf>
    <xf numFmtId="1" fontId="44" fillId="6" borderId="39" xfId="0" applyNumberFormat="1" applyFont="1" applyFill="1" applyBorder="1" applyAlignment="1">
      <alignment horizontal="center" vertical="center"/>
    </xf>
    <xf numFmtId="0" fontId="45" fillId="6" borderId="39" xfId="0" applyFont="1" applyFill="1" applyBorder="1" applyAlignment="1">
      <alignment horizontal="right" vertical="center"/>
    </xf>
    <xf numFmtId="0" fontId="39" fillId="6" borderId="39" xfId="0" applyFont="1" applyFill="1" applyBorder="1" applyAlignment="1">
      <alignment vertical="top"/>
    </xf>
    <xf numFmtId="0" fontId="39" fillId="6" borderId="40" xfId="0" applyFont="1" applyFill="1" applyBorder="1" applyAlignment="1">
      <alignment vertical="top"/>
    </xf>
    <xf numFmtId="0" fontId="39" fillId="6" borderId="37" xfId="0" applyFont="1" applyFill="1" applyBorder="1" applyAlignment="1">
      <alignment vertical="center"/>
    </xf>
    <xf numFmtId="0" fontId="38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35" xfId="0" applyFont="1" applyBorder="1" applyAlignment="1">
      <alignment vertical="center"/>
    </xf>
    <xf numFmtId="0" fontId="41" fillId="0" borderId="34" xfId="0" applyFont="1" applyBorder="1" applyAlignment="1"/>
    <xf numFmtId="0" fontId="42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 vertical="center"/>
    </xf>
    <xf numFmtId="0" fontId="39" fillId="0" borderId="36" xfId="0" applyFont="1" applyBorder="1" applyAlignment="1">
      <alignment vertical="center"/>
    </xf>
    <xf numFmtId="0" fontId="32" fillId="0" borderId="38" xfId="0" applyFont="1" applyBorder="1" applyAlignment="1">
      <alignment horizontal="center" vertical="center"/>
    </xf>
    <xf numFmtId="1" fontId="44" fillId="0" borderId="39" xfId="0" applyNumberFormat="1" applyFont="1" applyBorder="1" applyAlignment="1">
      <alignment horizontal="center" vertical="center"/>
    </xf>
    <xf numFmtId="0" fontId="45" fillId="0" borderId="39" xfId="0" applyFont="1" applyBorder="1" applyAlignment="1">
      <alignment horizontal="right" vertical="center"/>
    </xf>
    <xf numFmtId="0" fontId="39" fillId="0" borderId="39" xfId="0" applyFont="1" applyBorder="1" applyAlignment="1">
      <alignment vertical="top"/>
    </xf>
    <xf numFmtId="0" fontId="39" fillId="0" borderId="40" xfId="0" applyFont="1" applyBorder="1" applyAlignment="1">
      <alignment vertical="top"/>
    </xf>
    <xf numFmtId="0" fontId="39" fillId="0" borderId="37" xfId="0" applyFont="1" applyBorder="1" applyAlignment="1">
      <alignment vertical="center"/>
    </xf>
    <xf numFmtId="0" fontId="33" fillId="0" borderId="31" xfId="0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0" fontId="39" fillId="0" borderId="30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3" fillId="0" borderId="32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31" xfId="0" applyFont="1" applyBorder="1" applyAlignment="1">
      <alignment horizontal="right" vertical="center"/>
    </xf>
    <xf numFmtId="0" fontId="39" fillId="0" borderId="32" xfId="0" applyFont="1" applyBorder="1" applyAlignment="1">
      <alignment vertical="top"/>
    </xf>
    <xf numFmtId="0" fontId="35" fillId="0" borderId="0" xfId="0" applyFont="1" applyBorder="1" applyAlignment="1">
      <alignment horizontal="center" vertical="center"/>
    </xf>
    <xf numFmtId="0" fontId="48" fillId="0" borderId="31" xfId="0" applyFont="1" applyBorder="1" applyAlignment="1">
      <alignment horizontal="right" vertical="center"/>
    </xf>
    <xf numFmtId="0" fontId="48" fillId="0" borderId="32" xfId="0" applyFont="1" applyBorder="1" applyAlignment="1">
      <alignment horizontal="center" vertical="center"/>
    </xf>
    <xf numFmtId="0" fontId="48" fillId="0" borderId="0" xfId="0" applyFont="1" applyBorder="1" applyAlignment="1">
      <alignment horizontal="right" vertical="center"/>
    </xf>
    <xf numFmtId="1" fontId="44" fillId="0" borderId="39" xfId="0" applyNumberFormat="1" applyFont="1" applyBorder="1" applyAlignment="1">
      <alignment vertical="center"/>
    </xf>
    <xf numFmtId="0" fontId="35" fillId="0" borderId="21" xfId="0" applyFont="1" applyBorder="1" applyAlignment="1">
      <alignment horizontal="center" vertical="center"/>
    </xf>
    <xf numFmtId="14" fontId="35" fillId="0" borderId="22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shrinkToFit="1"/>
    </xf>
    <xf numFmtId="0" fontId="35" fillId="0" borderId="22" xfId="0" applyFont="1" applyBorder="1" applyAlignment="1">
      <alignment horizontal="center" vertical="center" shrinkToFit="1"/>
    </xf>
    <xf numFmtId="0" fontId="39" fillId="7" borderId="36" xfId="0" applyFont="1" applyFill="1" applyBorder="1" applyAlignment="1">
      <alignment horizontal="center" vertical="center"/>
    </xf>
    <xf numFmtId="0" fontId="33" fillId="7" borderId="36" xfId="0" applyFont="1" applyFill="1" applyBorder="1" applyAlignment="1">
      <alignment vertical="center"/>
    </xf>
    <xf numFmtId="0" fontId="39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9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vertical="center"/>
    </xf>
    <xf numFmtId="0" fontId="49" fillId="7" borderId="0" xfId="0" applyFont="1" applyFill="1" applyBorder="1" applyAlignment="1">
      <alignment horizontal="center" vertical="center"/>
    </xf>
    <xf numFmtId="0" fontId="36" fillId="0" borderId="0" xfId="0" applyFont="1" applyAlignment="1">
      <alignment vertical="center" textRotation="90"/>
    </xf>
    <xf numFmtId="0" fontId="36" fillId="0" borderId="23" xfId="0" applyFont="1" applyBorder="1" applyAlignment="1">
      <alignment vertical="center" textRotation="90"/>
    </xf>
    <xf numFmtId="0" fontId="35" fillId="0" borderId="41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2" fillId="0" borderId="0" xfId="0" applyFont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 textRotation="90"/>
    </xf>
    <xf numFmtId="0" fontId="30" fillId="9" borderId="17" xfId="0" applyFont="1" applyFill="1" applyBorder="1" applyAlignment="1">
      <alignment horizontal="center" vertical="center" textRotation="90"/>
    </xf>
    <xf numFmtId="0" fontId="30" fillId="9" borderId="18" xfId="0" applyFont="1" applyFill="1" applyBorder="1" applyAlignment="1">
      <alignment horizontal="center" vertical="center" textRotation="90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 textRotation="90"/>
    </xf>
    <xf numFmtId="0" fontId="30" fillId="7" borderId="17" xfId="0" applyFont="1" applyFill="1" applyBorder="1" applyAlignment="1">
      <alignment horizontal="center" vertical="center" textRotation="90"/>
    </xf>
    <xf numFmtId="0" fontId="30" fillId="7" borderId="18" xfId="0" applyFont="1" applyFill="1" applyBorder="1" applyAlignment="1">
      <alignment horizontal="center" vertical="center" textRotation="90"/>
    </xf>
    <xf numFmtId="0" fontId="30" fillId="8" borderId="16" xfId="0" applyFont="1" applyFill="1" applyBorder="1" applyAlignment="1">
      <alignment horizontal="center" vertical="center" textRotation="90"/>
    </xf>
    <xf numFmtId="0" fontId="30" fillId="8" borderId="17" xfId="0" applyFont="1" applyFill="1" applyBorder="1" applyAlignment="1">
      <alignment horizontal="center" vertical="center" textRotation="90"/>
    </xf>
    <xf numFmtId="0" fontId="30" fillId="8" borderId="18" xfId="0" applyFont="1" applyFill="1" applyBorder="1" applyAlignment="1">
      <alignment horizontal="center" vertical="center" textRotation="90"/>
    </xf>
    <xf numFmtId="0" fontId="30" fillId="10" borderId="16" xfId="0" applyFont="1" applyFill="1" applyBorder="1" applyAlignment="1">
      <alignment horizontal="center" vertical="center" textRotation="90"/>
    </xf>
    <xf numFmtId="0" fontId="30" fillId="10" borderId="17" xfId="0" applyFont="1" applyFill="1" applyBorder="1" applyAlignment="1">
      <alignment horizontal="center" vertical="center" textRotation="90"/>
    </xf>
    <xf numFmtId="0" fontId="30" fillId="10" borderId="18" xfId="0" applyFont="1" applyFill="1" applyBorder="1" applyAlignment="1">
      <alignment horizontal="center" vertical="center" textRotation="90"/>
    </xf>
    <xf numFmtId="0" fontId="32" fillId="0" borderId="0" xfId="0" applyFont="1" applyAlignment="1">
      <alignment horizontal="center" vertical="center" shrinkToFit="1"/>
    </xf>
    <xf numFmtId="0" fontId="37" fillId="11" borderId="25" xfId="0" applyFont="1" applyFill="1" applyBorder="1" applyAlignment="1">
      <alignment horizontal="center" vertical="center"/>
    </xf>
    <xf numFmtId="0" fontId="37" fillId="11" borderId="26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11" borderId="28" xfId="0" applyFont="1" applyFill="1" applyBorder="1" applyAlignment="1">
      <alignment horizontal="center" vertical="center"/>
    </xf>
    <xf numFmtId="0" fontId="39" fillId="7" borderId="30" xfId="0" applyFont="1" applyFill="1" applyBorder="1" applyAlignment="1">
      <alignment horizontal="left" vertical="top"/>
    </xf>
    <xf numFmtId="0" fontId="39" fillId="7" borderId="31" xfId="0" applyFont="1" applyFill="1" applyBorder="1" applyAlignment="1">
      <alignment horizontal="left" vertical="top"/>
    </xf>
    <xf numFmtId="0" fontId="39" fillId="7" borderId="33" xfId="0" applyFont="1" applyFill="1" applyBorder="1" applyAlignment="1">
      <alignment horizontal="center" vertical="top" shrinkToFit="1"/>
    </xf>
    <xf numFmtId="0" fontId="39" fillId="7" borderId="36" xfId="0" applyFont="1" applyFill="1" applyBorder="1" applyAlignment="1">
      <alignment horizontal="center" vertical="top" shrinkToFit="1"/>
    </xf>
    <xf numFmtId="0" fontId="39" fillId="7" borderId="37" xfId="0" applyFont="1" applyFill="1" applyBorder="1" applyAlignment="1">
      <alignment horizontal="center" vertical="top" shrinkToFit="1"/>
    </xf>
    <xf numFmtId="0" fontId="39" fillId="7" borderId="33" xfId="0" applyFont="1" applyFill="1" applyBorder="1" applyAlignment="1">
      <alignment horizontal="center" vertical="center"/>
    </xf>
    <xf numFmtId="0" fontId="39" fillId="7" borderId="36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 textRotation="90"/>
    </xf>
    <xf numFmtId="0" fontId="33" fillId="7" borderId="36" xfId="0" applyFont="1" applyFill="1" applyBorder="1" applyAlignment="1">
      <alignment horizontal="center" vertical="center" textRotation="90"/>
    </xf>
    <xf numFmtId="0" fontId="33" fillId="7" borderId="37" xfId="0" applyFont="1" applyFill="1" applyBorder="1" applyAlignment="1">
      <alignment horizontal="center" vertical="center" textRotation="90"/>
    </xf>
    <xf numFmtId="0" fontId="33" fillId="7" borderId="33" xfId="0" applyFont="1" applyFill="1" applyBorder="1" applyAlignment="1">
      <alignment horizontal="center" vertical="center" textRotation="90" wrapText="1"/>
    </xf>
    <xf numFmtId="0" fontId="33" fillId="7" borderId="36" xfId="0" applyFont="1" applyFill="1" applyBorder="1" applyAlignment="1">
      <alignment horizontal="center" vertical="center" textRotation="90" wrapText="1"/>
    </xf>
    <xf numFmtId="0" fontId="33" fillId="7" borderId="37" xfId="0" applyFont="1" applyFill="1" applyBorder="1" applyAlignment="1">
      <alignment horizontal="center" vertical="center" textRotation="90" wrapText="1"/>
    </xf>
    <xf numFmtId="20" fontId="39" fillId="6" borderId="33" xfId="0" applyNumberFormat="1" applyFont="1" applyFill="1" applyBorder="1" applyAlignment="1">
      <alignment horizontal="center" vertical="center"/>
    </xf>
    <xf numFmtId="20" fontId="39" fillId="6" borderId="36" xfId="0" applyNumberFormat="1" applyFont="1" applyFill="1" applyBorder="1" applyAlignment="1">
      <alignment horizontal="center" vertical="center"/>
    </xf>
    <xf numFmtId="20" fontId="39" fillId="6" borderId="37" xfId="0" applyNumberFormat="1" applyFont="1" applyFill="1" applyBorder="1" applyAlignment="1">
      <alignment horizontal="center" vertical="center"/>
    </xf>
    <xf numFmtId="0" fontId="39" fillId="6" borderId="30" xfId="0" applyFont="1" applyFill="1" applyBorder="1" applyAlignment="1">
      <alignment horizontal="left" vertical="top"/>
    </xf>
    <xf numFmtId="0" fontId="39" fillId="6" borderId="31" xfId="0" applyFont="1" applyFill="1" applyBorder="1" applyAlignment="1">
      <alignment horizontal="left" vertical="top"/>
    </xf>
    <xf numFmtId="0" fontId="39" fillId="6" borderId="33" xfId="0" applyFont="1" applyFill="1" applyBorder="1" applyAlignment="1">
      <alignment horizontal="center" vertical="top" shrinkToFit="1"/>
    </xf>
    <xf numFmtId="0" fontId="39" fillId="6" borderId="36" xfId="0" applyFont="1" applyFill="1" applyBorder="1" applyAlignment="1">
      <alignment horizontal="center" vertical="top" shrinkToFit="1"/>
    </xf>
    <xf numFmtId="0" fontId="39" fillId="6" borderId="37" xfId="0" applyFont="1" applyFill="1" applyBorder="1" applyAlignment="1">
      <alignment horizontal="center" vertical="top" shrinkToFit="1"/>
    </xf>
    <xf numFmtId="0" fontId="39" fillId="6" borderId="33" xfId="0" applyFont="1" applyFill="1" applyBorder="1" applyAlignment="1">
      <alignment horizontal="center" vertical="center"/>
    </xf>
    <xf numFmtId="0" fontId="39" fillId="6" borderId="36" xfId="0" applyFont="1" applyFill="1" applyBorder="1" applyAlignment="1">
      <alignment horizontal="center" vertical="center"/>
    </xf>
    <xf numFmtId="0" fontId="33" fillId="6" borderId="33" xfId="0" applyFont="1" applyFill="1" applyBorder="1" applyAlignment="1">
      <alignment horizontal="center" vertical="center" textRotation="90"/>
    </xf>
    <xf numFmtId="0" fontId="33" fillId="6" borderId="36" xfId="0" applyFont="1" applyFill="1" applyBorder="1" applyAlignment="1">
      <alignment horizontal="center" vertical="center" textRotation="90"/>
    </xf>
    <xf numFmtId="0" fontId="33" fillId="6" borderId="37" xfId="0" applyFont="1" applyFill="1" applyBorder="1" applyAlignment="1">
      <alignment horizontal="center" vertical="center" textRotation="90"/>
    </xf>
    <xf numFmtId="0" fontId="33" fillId="6" borderId="33" xfId="0" applyFont="1" applyFill="1" applyBorder="1" applyAlignment="1">
      <alignment horizontal="center" vertical="center" textRotation="90" wrapText="1"/>
    </xf>
    <xf numFmtId="0" fontId="33" fillId="6" borderId="36" xfId="0" applyFont="1" applyFill="1" applyBorder="1" applyAlignment="1">
      <alignment horizontal="center" vertical="center" textRotation="90" wrapText="1"/>
    </xf>
    <xf numFmtId="0" fontId="33" fillId="6" borderId="37" xfId="0" applyFont="1" applyFill="1" applyBorder="1" applyAlignment="1">
      <alignment horizontal="center" vertical="center" textRotation="90" wrapText="1"/>
    </xf>
    <xf numFmtId="20" fontId="39" fillId="7" borderId="33" xfId="0" applyNumberFormat="1" applyFont="1" applyFill="1" applyBorder="1" applyAlignment="1">
      <alignment horizontal="center" vertical="center"/>
    </xf>
    <xf numFmtId="20" fontId="39" fillId="7" borderId="36" xfId="0" applyNumberFormat="1" applyFont="1" applyFill="1" applyBorder="1" applyAlignment="1">
      <alignment horizontal="center" vertical="center"/>
    </xf>
    <xf numFmtId="20" fontId="39" fillId="7" borderId="37" xfId="0" applyNumberFormat="1" applyFont="1" applyFill="1" applyBorder="1" applyAlignment="1">
      <alignment horizontal="center" vertical="center"/>
    </xf>
    <xf numFmtId="20" fontId="39" fillId="0" borderId="33" xfId="0" applyNumberFormat="1" applyFont="1" applyBorder="1" applyAlignment="1">
      <alignment horizontal="center" vertical="center"/>
    </xf>
    <xf numFmtId="20" fontId="39" fillId="0" borderId="36" xfId="0" applyNumberFormat="1" applyFont="1" applyBorder="1" applyAlignment="1">
      <alignment horizontal="center" vertical="center"/>
    </xf>
    <xf numFmtId="20" fontId="39" fillId="0" borderId="37" xfId="0" applyNumberFormat="1" applyFont="1" applyBorder="1" applyAlignment="1">
      <alignment horizontal="center" vertical="center"/>
    </xf>
    <xf numFmtId="0" fontId="39" fillId="0" borderId="30" xfId="0" applyFont="1" applyBorder="1" applyAlignment="1">
      <alignment horizontal="left" vertical="top"/>
    </xf>
    <xf numFmtId="0" fontId="39" fillId="0" borderId="31" xfId="0" applyFont="1" applyBorder="1" applyAlignment="1">
      <alignment horizontal="left" vertical="top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top" shrinkToFit="1"/>
    </xf>
    <xf numFmtId="0" fontId="32" fillId="0" borderId="36" xfId="0" applyFont="1" applyBorder="1" applyAlignment="1">
      <alignment horizontal="center" vertical="top" shrinkToFit="1"/>
    </xf>
    <xf numFmtId="0" fontId="32" fillId="0" borderId="37" xfId="0" applyFont="1" applyBorder="1" applyAlignment="1">
      <alignment horizontal="center" vertical="top" shrinkToFit="1"/>
    </xf>
    <xf numFmtId="0" fontId="39" fillId="0" borderId="33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textRotation="90"/>
    </xf>
    <xf numFmtId="0" fontId="33" fillId="0" borderId="36" xfId="0" applyFont="1" applyBorder="1" applyAlignment="1">
      <alignment horizontal="center" vertical="center" textRotation="90"/>
    </xf>
    <xf numFmtId="0" fontId="33" fillId="0" borderId="37" xfId="0" applyFont="1" applyBorder="1" applyAlignment="1">
      <alignment horizontal="center" vertical="center" textRotation="90"/>
    </xf>
    <xf numFmtId="0" fontId="33" fillId="0" borderId="33" xfId="0" applyFont="1" applyBorder="1" applyAlignment="1">
      <alignment horizontal="center" vertical="center" textRotation="90" wrapText="1"/>
    </xf>
    <xf numFmtId="0" fontId="33" fillId="0" borderId="36" xfId="0" applyFont="1" applyBorder="1" applyAlignment="1">
      <alignment horizontal="center" vertical="center" textRotation="90" wrapText="1"/>
    </xf>
    <xf numFmtId="0" fontId="33" fillId="0" borderId="37" xfId="0" applyFont="1" applyBorder="1" applyAlignment="1">
      <alignment horizontal="center" vertical="center" textRotation="90" wrapText="1"/>
    </xf>
    <xf numFmtId="0" fontId="32" fillId="0" borderId="30" xfId="0" applyFont="1" applyBorder="1" applyAlignment="1">
      <alignment horizontal="center" vertical="center" wrapText="1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left" vertical="top" wrapText="1" shrinkToFit="1"/>
    </xf>
    <xf numFmtId="0" fontId="32" fillId="0" borderId="32" xfId="0" applyFont="1" applyBorder="1" applyAlignment="1">
      <alignment horizontal="left" vertical="top" shrinkToFit="1"/>
    </xf>
    <xf numFmtId="0" fontId="32" fillId="0" borderId="34" xfId="0" applyFont="1" applyBorder="1" applyAlignment="1">
      <alignment horizontal="left" vertical="top" shrinkToFit="1"/>
    </xf>
    <xf numFmtId="0" fontId="32" fillId="0" borderId="35" xfId="0" applyFont="1" applyBorder="1" applyAlignment="1">
      <alignment horizontal="left" vertical="top" shrinkToFit="1"/>
    </xf>
    <xf numFmtId="0" fontId="32" fillId="0" borderId="38" xfId="0" applyFont="1" applyBorder="1" applyAlignment="1">
      <alignment horizontal="left" vertical="top" shrinkToFit="1"/>
    </xf>
    <xf numFmtId="0" fontId="32" fillId="0" borderId="40" xfId="0" applyFont="1" applyBorder="1" applyAlignment="1">
      <alignment horizontal="left" vertical="top" shrinkToFit="1"/>
    </xf>
    <xf numFmtId="0" fontId="47" fillId="0" borderId="30" xfId="0" applyFont="1" applyBorder="1" applyAlignment="1">
      <alignment horizontal="center" vertical="center" wrapText="1" shrinkToFit="1"/>
    </xf>
    <xf numFmtId="0" fontId="47" fillId="0" borderId="32" xfId="0" applyFont="1" applyBorder="1" applyAlignment="1">
      <alignment horizontal="center" vertical="center" shrinkToFit="1"/>
    </xf>
    <xf numFmtId="0" fontId="47" fillId="0" borderId="34" xfId="0" applyFont="1" applyBorder="1" applyAlignment="1">
      <alignment horizontal="center" vertical="center" shrinkToFit="1"/>
    </xf>
    <xf numFmtId="0" fontId="47" fillId="0" borderId="35" xfId="0" applyFont="1" applyBorder="1" applyAlignment="1">
      <alignment horizontal="center" vertical="center" shrinkToFit="1"/>
    </xf>
    <xf numFmtId="0" fontId="47" fillId="0" borderId="38" xfId="0" applyFont="1" applyBorder="1" applyAlignment="1">
      <alignment horizontal="center" vertical="center" shrinkToFit="1"/>
    </xf>
    <xf numFmtId="0" fontId="47" fillId="0" borderId="40" xfId="0" applyFont="1" applyBorder="1" applyAlignment="1">
      <alignment horizontal="center" vertical="center" shrinkToFit="1"/>
    </xf>
    <xf numFmtId="0" fontId="37" fillId="11" borderId="27" xfId="0" applyFont="1" applyFill="1" applyBorder="1" applyAlignment="1">
      <alignment horizontal="center" vertical="center"/>
    </xf>
    <xf numFmtId="1" fontId="44" fillId="0" borderId="39" xfId="0" applyNumberFormat="1" applyFont="1" applyBorder="1" applyAlignment="1">
      <alignment horizontal="center" vertical="center"/>
    </xf>
    <xf numFmtId="0" fontId="34" fillId="11" borderId="0" xfId="0" applyFont="1" applyFill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wrapText="1"/>
    </xf>
    <xf numFmtId="0" fontId="52" fillId="4" borderId="43" xfId="0" applyFont="1" applyFill="1" applyBorder="1" applyAlignment="1">
      <alignment horizontal="center"/>
    </xf>
    <xf numFmtId="0" fontId="52" fillId="4" borderId="44" xfId="0" applyFont="1" applyFill="1" applyBorder="1" applyAlignment="1">
      <alignment horizontal="center"/>
    </xf>
    <xf numFmtId="0" fontId="52" fillId="4" borderId="45" xfId="0" applyFont="1" applyFill="1" applyBorder="1" applyAlignment="1">
      <alignment horizontal="center"/>
    </xf>
    <xf numFmtId="0" fontId="0" fillId="0" borderId="0" xfId="0" applyFont="1"/>
    <xf numFmtId="0" fontId="19" fillId="0" borderId="0" xfId="0" applyFont="1"/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9" fillId="6" borderId="0" xfId="0" applyFont="1" applyFill="1" applyBorder="1" applyAlignment="1">
      <alignment horizontal="center" vertical="center"/>
    </xf>
    <xf numFmtId="0" fontId="53" fillId="7" borderId="10" xfId="0" applyFont="1" applyFill="1" applyBorder="1" applyAlignment="1">
      <alignment horizontal="center"/>
    </xf>
    <xf numFmtId="0" fontId="53" fillId="7" borderId="10" xfId="0" applyFont="1" applyFill="1" applyBorder="1" applyAlignment="1">
      <alignment horizontal="center"/>
    </xf>
    <xf numFmtId="0" fontId="54" fillId="7" borderId="10" xfId="0" applyFont="1" applyFill="1" applyBorder="1" applyAlignment="1">
      <alignment horizontal="center"/>
    </xf>
    <xf numFmtId="0" fontId="53" fillId="14" borderId="10" xfId="0" applyFont="1" applyFill="1" applyBorder="1" applyAlignment="1">
      <alignment horizontal="center"/>
    </xf>
    <xf numFmtId="0" fontId="53" fillId="14" borderId="10" xfId="0" applyFont="1" applyFill="1" applyBorder="1" applyAlignment="1">
      <alignment horizontal="center"/>
    </xf>
    <xf numFmtId="0" fontId="54" fillId="14" borderId="10" xfId="0" applyFont="1" applyFill="1" applyBorder="1" applyAlignment="1">
      <alignment horizontal="center"/>
    </xf>
    <xf numFmtId="0" fontId="30" fillId="15" borderId="16" xfId="0" applyFont="1" applyFill="1" applyBorder="1" applyAlignment="1">
      <alignment horizontal="center" vertical="center" textRotation="90"/>
    </xf>
    <xf numFmtId="0" fontId="30" fillId="15" borderId="17" xfId="0" applyFont="1" applyFill="1" applyBorder="1" applyAlignment="1">
      <alignment horizontal="center" vertical="center" textRotation="90"/>
    </xf>
    <xf numFmtId="0" fontId="30" fillId="15" borderId="18" xfId="0" applyFont="1" applyFill="1" applyBorder="1" applyAlignment="1">
      <alignment horizontal="center" vertical="center" textRotation="90"/>
    </xf>
    <xf numFmtId="0" fontId="29" fillId="15" borderId="7" xfId="0" applyFont="1" applyFill="1" applyBorder="1" applyAlignment="1">
      <alignment vertical="center"/>
    </xf>
    <xf numFmtId="0" fontId="29" fillId="15" borderId="3" xfId="0" applyFont="1" applyFill="1" applyBorder="1" applyAlignment="1">
      <alignment vertical="center"/>
    </xf>
    <xf numFmtId="0" fontId="29" fillId="15" borderId="4" xfId="0" applyFont="1" applyFill="1" applyBorder="1" applyAlignment="1">
      <alignment vertical="center"/>
    </xf>
    <xf numFmtId="0" fontId="29" fillId="14" borderId="7" xfId="0" applyFont="1" applyFill="1" applyBorder="1" applyAlignment="1">
      <alignment vertical="center"/>
    </xf>
    <xf numFmtId="0" fontId="29" fillId="14" borderId="3" xfId="0" applyFont="1" applyFill="1" applyBorder="1" applyAlignment="1">
      <alignment vertical="center"/>
    </xf>
    <xf numFmtId="0" fontId="29" fillId="14" borderId="4" xfId="0" applyFont="1" applyFill="1" applyBorder="1" applyAlignment="1">
      <alignment vertical="center"/>
    </xf>
    <xf numFmtId="0" fontId="29" fillId="13" borderId="7" xfId="0" applyFont="1" applyFill="1" applyBorder="1" applyAlignment="1">
      <alignment vertical="center"/>
    </xf>
    <xf numFmtId="0" fontId="29" fillId="13" borderId="8" xfId="0" applyFont="1" applyFill="1" applyBorder="1" applyAlignment="1">
      <alignment vertical="center"/>
    </xf>
    <xf numFmtId="0" fontId="29" fillId="1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39" Type="http://schemas.openxmlformats.org/officeDocument/2006/relationships/image" Target="../media/image47.jpeg"/><Relationship Id="rId21" Type="http://schemas.openxmlformats.org/officeDocument/2006/relationships/image" Target="../media/image30.png"/><Relationship Id="rId34" Type="http://schemas.openxmlformats.org/officeDocument/2006/relationships/image" Target="../media/image43.png"/><Relationship Id="rId42" Type="http://schemas.openxmlformats.org/officeDocument/2006/relationships/image" Target="../media/image50.jpeg"/><Relationship Id="rId47" Type="http://schemas.openxmlformats.org/officeDocument/2006/relationships/image" Target="../media/image55.jpeg"/><Relationship Id="rId50" Type="http://schemas.openxmlformats.org/officeDocument/2006/relationships/image" Target="../media/image58.jpeg"/><Relationship Id="rId55" Type="http://schemas.openxmlformats.org/officeDocument/2006/relationships/image" Target="../media/image63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9" Type="http://schemas.openxmlformats.org/officeDocument/2006/relationships/image" Target="../media/image38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png"/><Relationship Id="rId37" Type="http://schemas.openxmlformats.org/officeDocument/2006/relationships/image" Target="../media/image45.png"/><Relationship Id="rId40" Type="http://schemas.openxmlformats.org/officeDocument/2006/relationships/image" Target="../media/image48.jpeg"/><Relationship Id="rId45" Type="http://schemas.openxmlformats.org/officeDocument/2006/relationships/image" Target="../media/image53.jpeg"/><Relationship Id="rId53" Type="http://schemas.openxmlformats.org/officeDocument/2006/relationships/image" Target="../media/image61.jpeg"/><Relationship Id="rId5" Type="http://schemas.openxmlformats.org/officeDocument/2006/relationships/image" Target="../media/image14.pn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35" Type="http://schemas.openxmlformats.org/officeDocument/2006/relationships/image" Target="../media/image7.png"/><Relationship Id="rId43" Type="http://schemas.openxmlformats.org/officeDocument/2006/relationships/image" Target="../media/image51.jpeg"/><Relationship Id="rId48" Type="http://schemas.openxmlformats.org/officeDocument/2006/relationships/image" Target="../media/image56.jpeg"/><Relationship Id="rId56" Type="http://schemas.openxmlformats.org/officeDocument/2006/relationships/image" Target="../media/image64.png"/><Relationship Id="rId8" Type="http://schemas.openxmlformats.org/officeDocument/2006/relationships/image" Target="../media/image17.png"/><Relationship Id="rId51" Type="http://schemas.openxmlformats.org/officeDocument/2006/relationships/image" Target="../media/image59.png"/><Relationship Id="rId3" Type="http://schemas.openxmlformats.org/officeDocument/2006/relationships/image" Target="../media/image12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38" Type="http://schemas.openxmlformats.org/officeDocument/2006/relationships/image" Target="../media/image46.jpeg"/><Relationship Id="rId46" Type="http://schemas.openxmlformats.org/officeDocument/2006/relationships/image" Target="../media/image54.jpeg"/><Relationship Id="rId20" Type="http://schemas.openxmlformats.org/officeDocument/2006/relationships/image" Target="../media/image29.png"/><Relationship Id="rId41" Type="http://schemas.openxmlformats.org/officeDocument/2006/relationships/image" Target="../media/image49.jpeg"/><Relationship Id="rId54" Type="http://schemas.openxmlformats.org/officeDocument/2006/relationships/image" Target="../media/image62.jpeg"/><Relationship Id="rId1" Type="http://schemas.openxmlformats.org/officeDocument/2006/relationships/image" Target="../media/image2.png"/><Relationship Id="rId6" Type="http://schemas.openxmlformats.org/officeDocument/2006/relationships/image" Target="../media/image15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36" Type="http://schemas.openxmlformats.org/officeDocument/2006/relationships/image" Target="../media/image44.png"/><Relationship Id="rId49" Type="http://schemas.openxmlformats.org/officeDocument/2006/relationships/image" Target="../media/image57.jpeg"/><Relationship Id="rId57" Type="http://schemas.openxmlformats.org/officeDocument/2006/relationships/image" Target="../media/image65.png"/><Relationship Id="rId10" Type="http://schemas.openxmlformats.org/officeDocument/2006/relationships/image" Target="../media/image19.png"/><Relationship Id="rId31" Type="http://schemas.openxmlformats.org/officeDocument/2006/relationships/image" Target="../media/image40.png"/><Relationship Id="rId44" Type="http://schemas.openxmlformats.org/officeDocument/2006/relationships/image" Target="../media/image52.jpeg"/><Relationship Id="rId52" Type="http://schemas.openxmlformats.org/officeDocument/2006/relationships/image" Target="../media/image6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8.jpeg"/><Relationship Id="rId18" Type="http://schemas.openxmlformats.org/officeDocument/2006/relationships/image" Target="../media/image83.png"/><Relationship Id="rId26" Type="http://schemas.openxmlformats.org/officeDocument/2006/relationships/image" Target="../media/image91.png"/><Relationship Id="rId39" Type="http://schemas.openxmlformats.org/officeDocument/2006/relationships/image" Target="../media/image53.jpeg"/><Relationship Id="rId21" Type="http://schemas.openxmlformats.org/officeDocument/2006/relationships/image" Target="../media/image86.jpeg"/><Relationship Id="rId34" Type="http://schemas.openxmlformats.org/officeDocument/2006/relationships/image" Target="../media/image98.png"/><Relationship Id="rId42" Type="http://schemas.openxmlformats.org/officeDocument/2006/relationships/image" Target="../media/image104.jpeg"/><Relationship Id="rId47" Type="http://schemas.openxmlformats.org/officeDocument/2006/relationships/image" Target="../media/image109.png"/><Relationship Id="rId50" Type="http://schemas.openxmlformats.org/officeDocument/2006/relationships/image" Target="../media/image112.png"/><Relationship Id="rId55" Type="http://schemas.openxmlformats.org/officeDocument/2006/relationships/image" Target="../media/image117.jpeg"/><Relationship Id="rId7" Type="http://schemas.openxmlformats.org/officeDocument/2006/relationships/image" Target="../media/image72.jpeg"/><Relationship Id="rId2" Type="http://schemas.openxmlformats.org/officeDocument/2006/relationships/image" Target="../media/image67.emf"/><Relationship Id="rId16" Type="http://schemas.openxmlformats.org/officeDocument/2006/relationships/image" Target="../media/image81.png"/><Relationship Id="rId29" Type="http://schemas.openxmlformats.org/officeDocument/2006/relationships/image" Target="../media/image94.jpeg"/><Relationship Id="rId11" Type="http://schemas.openxmlformats.org/officeDocument/2006/relationships/image" Target="../media/image76.jpeg"/><Relationship Id="rId24" Type="http://schemas.openxmlformats.org/officeDocument/2006/relationships/image" Target="../media/image89.png"/><Relationship Id="rId32" Type="http://schemas.openxmlformats.org/officeDocument/2006/relationships/image" Target="../media/image48.jpeg"/><Relationship Id="rId37" Type="http://schemas.openxmlformats.org/officeDocument/2006/relationships/image" Target="../media/image101.png"/><Relationship Id="rId40" Type="http://schemas.openxmlformats.org/officeDocument/2006/relationships/image" Target="../media/image103.jpeg"/><Relationship Id="rId45" Type="http://schemas.openxmlformats.org/officeDocument/2006/relationships/image" Target="../media/image107.jpeg"/><Relationship Id="rId53" Type="http://schemas.openxmlformats.org/officeDocument/2006/relationships/image" Target="../media/image115.png"/><Relationship Id="rId58" Type="http://schemas.openxmlformats.org/officeDocument/2006/relationships/image" Target="../media/image120.png"/><Relationship Id="rId5" Type="http://schemas.openxmlformats.org/officeDocument/2006/relationships/image" Target="../media/image70.jpeg"/><Relationship Id="rId61" Type="http://schemas.openxmlformats.org/officeDocument/2006/relationships/image" Target="../media/image123.png"/><Relationship Id="rId19" Type="http://schemas.openxmlformats.org/officeDocument/2006/relationships/image" Target="../media/image84.jpeg"/><Relationship Id="rId14" Type="http://schemas.openxmlformats.org/officeDocument/2006/relationships/image" Target="../media/image79.png"/><Relationship Id="rId22" Type="http://schemas.openxmlformats.org/officeDocument/2006/relationships/image" Target="../media/image87.png"/><Relationship Id="rId27" Type="http://schemas.openxmlformats.org/officeDocument/2006/relationships/image" Target="../media/image92.jpeg"/><Relationship Id="rId30" Type="http://schemas.openxmlformats.org/officeDocument/2006/relationships/image" Target="../media/image95.png"/><Relationship Id="rId35" Type="http://schemas.openxmlformats.org/officeDocument/2006/relationships/image" Target="../media/image99.png"/><Relationship Id="rId43" Type="http://schemas.openxmlformats.org/officeDocument/2006/relationships/image" Target="../media/image105.jpeg"/><Relationship Id="rId48" Type="http://schemas.openxmlformats.org/officeDocument/2006/relationships/image" Target="../media/image110.jpeg"/><Relationship Id="rId56" Type="http://schemas.openxmlformats.org/officeDocument/2006/relationships/image" Target="../media/image118.png"/><Relationship Id="rId8" Type="http://schemas.openxmlformats.org/officeDocument/2006/relationships/image" Target="../media/image73.png"/><Relationship Id="rId51" Type="http://schemas.openxmlformats.org/officeDocument/2006/relationships/image" Target="../media/image113.png"/><Relationship Id="rId3" Type="http://schemas.openxmlformats.org/officeDocument/2006/relationships/image" Target="../media/image68.png"/><Relationship Id="rId12" Type="http://schemas.openxmlformats.org/officeDocument/2006/relationships/image" Target="../media/image77.jpeg"/><Relationship Id="rId17" Type="http://schemas.openxmlformats.org/officeDocument/2006/relationships/image" Target="../media/image82.png"/><Relationship Id="rId25" Type="http://schemas.openxmlformats.org/officeDocument/2006/relationships/image" Target="../media/image90.png"/><Relationship Id="rId33" Type="http://schemas.openxmlformats.org/officeDocument/2006/relationships/image" Target="../media/image97.png"/><Relationship Id="rId38" Type="http://schemas.openxmlformats.org/officeDocument/2006/relationships/image" Target="../media/image102.png"/><Relationship Id="rId46" Type="http://schemas.openxmlformats.org/officeDocument/2006/relationships/image" Target="../media/image108.png"/><Relationship Id="rId59" Type="http://schemas.openxmlformats.org/officeDocument/2006/relationships/image" Target="../media/image121.png"/><Relationship Id="rId20" Type="http://schemas.openxmlformats.org/officeDocument/2006/relationships/image" Target="../media/image85.jpeg"/><Relationship Id="rId41" Type="http://schemas.openxmlformats.org/officeDocument/2006/relationships/image" Target="../media/image52.jpeg"/><Relationship Id="rId54" Type="http://schemas.openxmlformats.org/officeDocument/2006/relationships/image" Target="../media/image116.png"/><Relationship Id="rId1" Type="http://schemas.openxmlformats.org/officeDocument/2006/relationships/image" Target="../media/image66.png"/><Relationship Id="rId6" Type="http://schemas.openxmlformats.org/officeDocument/2006/relationships/image" Target="../media/image71.jpeg"/><Relationship Id="rId15" Type="http://schemas.openxmlformats.org/officeDocument/2006/relationships/image" Target="../media/image80.png"/><Relationship Id="rId23" Type="http://schemas.openxmlformats.org/officeDocument/2006/relationships/image" Target="../media/image88.png"/><Relationship Id="rId28" Type="http://schemas.openxmlformats.org/officeDocument/2006/relationships/image" Target="../media/image93.jpeg"/><Relationship Id="rId36" Type="http://schemas.openxmlformats.org/officeDocument/2006/relationships/image" Target="../media/image100.png"/><Relationship Id="rId49" Type="http://schemas.openxmlformats.org/officeDocument/2006/relationships/image" Target="../media/image111.png"/><Relationship Id="rId57" Type="http://schemas.openxmlformats.org/officeDocument/2006/relationships/image" Target="../media/image119.png"/><Relationship Id="rId10" Type="http://schemas.openxmlformats.org/officeDocument/2006/relationships/image" Target="../media/image75.png"/><Relationship Id="rId31" Type="http://schemas.openxmlformats.org/officeDocument/2006/relationships/image" Target="../media/image96.png"/><Relationship Id="rId44" Type="http://schemas.openxmlformats.org/officeDocument/2006/relationships/image" Target="../media/image106.png"/><Relationship Id="rId52" Type="http://schemas.openxmlformats.org/officeDocument/2006/relationships/image" Target="../media/image114.png"/><Relationship Id="rId60" Type="http://schemas.openxmlformats.org/officeDocument/2006/relationships/image" Target="../media/image122.png"/><Relationship Id="rId4" Type="http://schemas.openxmlformats.org/officeDocument/2006/relationships/image" Target="../media/image69.jpeg"/><Relationship Id="rId9" Type="http://schemas.openxmlformats.org/officeDocument/2006/relationships/image" Target="../media/image7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6.jpg"/><Relationship Id="rId2" Type="http://schemas.openxmlformats.org/officeDocument/2006/relationships/image" Target="../media/image125.png"/><Relationship Id="rId1" Type="http://schemas.openxmlformats.org/officeDocument/2006/relationships/image" Target="../media/image124.jpg"/><Relationship Id="rId4" Type="http://schemas.openxmlformats.org/officeDocument/2006/relationships/image" Target="../media/image1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2</xdr:col>
      <xdr:colOff>701548</xdr:colOff>
      <xdr:row>19</xdr:row>
      <xdr:rowOff>69850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00" y="63500"/>
          <a:ext cx="2212848" cy="3505200"/>
        </a:xfrm>
        <a:prstGeom prst="rect">
          <a:avLst/>
        </a:prstGeom>
        <a:noFill/>
      </xdr:spPr>
    </xdr:pic>
    <xdr:clientData/>
  </xdr:twoCellAnchor>
  <xdr:oneCellAnchor>
    <xdr:from>
      <xdr:col>3</xdr:col>
      <xdr:colOff>158083</xdr:colOff>
      <xdr:row>0</xdr:row>
      <xdr:rowOff>57689</xdr:rowOff>
    </xdr:from>
    <xdr:ext cx="3488198" cy="593304"/>
    <xdr:sp macro="" textlink="">
      <xdr:nvSpPr>
        <xdr:cNvPr id="3" name="Rectangle 2"/>
        <xdr:cNvSpPr/>
      </xdr:nvSpPr>
      <xdr:spPr>
        <a:xfrm>
          <a:off x="2444083" y="57689"/>
          <a:ext cx="3488198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3200" b="1" i="1" cap="all" spc="0">
              <a:ln w="3175">
                <a:solidFill>
                  <a:sysClr val="windowText" lastClr="000000"/>
                </a:solidFill>
                <a:prstDash val="dash"/>
              </a:ln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ETUDE D'OUVRAGE</a:t>
          </a:r>
        </a:p>
      </xdr:txBody>
    </xdr:sp>
    <xdr:clientData/>
  </xdr:oneCellAnchor>
  <xdr:twoCellAnchor editAs="oneCell">
    <xdr:from>
      <xdr:col>6</xdr:col>
      <xdr:colOff>76200</xdr:colOff>
      <xdr:row>6</xdr:row>
      <xdr:rowOff>31750</xdr:rowOff>
    </xdr:from>
    <xdr:to>
      <xdr:col>7</xdr:col>
      <xdr:colOff>381000</xdr:colOff>
      <xdr:row>16</xdr:row>
      <xdr:rowOff>25774</xdr:rowOff>
    </xdr:to>
    <xdr:pic>
      <xdr:nvPicPr>
        <xdr:cNvPr id="4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48200" y="1136650"/>
          <a:ext cx="1066800" cy="1835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171450</xdr:rowOff>
    </xdr:from>
    <xdr:to>
      <xdr:col>2</xdr:col>
      <xdr:colOff>82376</xdr:colOff>
      <xdr:row>52</xdr:row>
      <xdr:rowOff>133349</xdr:rowOff>
    </xdr:to>
    <xdr:pic>
      <xdr:nvPicPr>
        <xdr:cNvPr id="8" name="Image 7" descr="4-16-4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54950"/>
          <a:ext cx="1606376" cy="198754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38</xdr:row>
      <xdr:rowOff>0</xdr:rowOff>
    </xdr:from>
    <xdr:to>
      <xdr:col>7</xdr:col>
      <xdr:colOff>684726</xdr:colOff>
      <xdr:row>51</xdr:row>
      <xdr:rowOff>50800</xdr:rowOff>
    </xdr:to>
    <xdr:pic>
      <xdr:nvPicPr>
        <xdr:cNvPr id="9" name="Image 8" descr="4-16-4 ITR.bmp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1000" y="6921500"/>
          <a:ext cx="1827726" cy="2495550"/>
        </a:xfrm>
        <a:prstGeom prst="rect">
          <a:avLst/>
        </a:prstGeom>
      </xdr:spPr>
    </xdr:pic>
    <xdr:clientData/>
  </xdr:twoCellAnchor>
  <xdr:twoCellAnchor>
    <xdr:from>
      <xdr:col>6</xdr:col>
      <xdr:colOff>165100</xdr:colOff>
      <xdr:row>51</xdr:row>
      <xdr:rowOff>165100</xdr:rowOff>
    </xdr:from>
    <xdr:to>
      <xdr:col>7</xdr:col>
      <xdr:colOff>558800</xdr:colOff>
      <xdr:row>51</xdr:row>
      <xdr:rowOff>166688</xdr:rowOff>
    </xdr:to>
    <xdr:cxnSp macro="">
      <xdr:nvCxnSpPr>
        <xdr:cNvPr id="11" name="Connecteur droit avec flèche 10"/>
        <xdr:cNvCxnSpPr/>
      </xdr:nvCxnSpPr>
      <xdr:spPr>
        <a:xfrm>
          <a:off x="4737100" y="9690100"/>
          <a:ext cx="11557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50</xdr:row>
      <xdr:rowOff>120650</xdr:rowOff>
    </xdr:from>
    <xdr:to>
      <xdr:col>7</xdr:col>
      <xdr:colOff>673100</xdr:colOff>
      <xdr:row>52</xdr:row>
      <xdr:rowOff>38100</xdr:rowOff>
    </xdr:to>
    <xdr:sp macro="" textlink="">
      <xdr:nvSpPr>
        <xdr:cNvPr id="12" name="ZoneTexte 11"/>
        <xdr:cNvSpPr txBox="1"/>
      </xdr:nvSpPr>
      <xdr:spPr>
        <a:xfrm>
          <a:off x="5016500" y="9461500"/>
          <a:ext cx="9906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24 mm</a:t>
          </a:r>
        </a:p>
      </xdr:txBody>
    </xdr:sp>
    <xdr:clientData/>
  </xdr:twoCellAnchor>
  <xdr:twoCellAnchor>
    <xdr:from>
      <xdr:col>5</xdr:col>
      <xdr:colOff>515123</xdr:colOff>
      <xdr:row>23</xdr:row>
      <xdr:rowOff>135659</xdr:rowOff>
    </xdr:from>
    <xdr:to>
      <xdr:col>7</xdr:col>
      <xdr:colOff>334214</xdr:colOff>
      <xdr:row>35</xdr:row>
      <xdr:rowOff>65809</xdr:rowOff>
    </xdr:to>
    <xdr:grpSp>
      <xdr:nvGrpSpPr>
        <xdr:cNvPr id="19" name="Groupe 18"/>
        <xdr:cNvGrpSpPr/>
      </xdr:nvGrpSpPr>
      <xdr:grpSpPr>
        <a:xfrm>
          <a:off x="4325123" y="4465204"/>
          <a:ext cx="1343091" cy="2146878"/>
          <a:chOff x="4273168" y="4424795"/>
          <a:chExt cx="1343091" cy="2146878"/>
        </a:xfrm>
      </xdr:grpSpPr>
      <xdr:pic>
        <xdr:nvPicPr>
          <xdr:cNvPr id="7" name="Image 6"/>
          <xdr:cNvPicPr>
            <a:picLocks noChangeAspect="1"/>
          </xdr:cNvPicPr>
        </xdr:nvPicPr>
        <xdr:blipFill>
          <a:blip xmlns:r="http://schemas.openxmlformats.org/officeDocument/2006/relationships" r:embed="rId5">
            <a:grayscl/>
          </a:blip>
          <a:stretch>
            <a:fillRect/>
          </a:stretch>
        </xdr:blipFill>
        <xdr:spPr>
          <a:xfrm>
            <a:off x="4273168" y="4424795"/>
            <a:ext cx="1343091" cy="2146878"/>
          </a:xfrm>
          <a:prstGeom prst="rect">
            <a:avLst/>
          </a:prstGeom>
        </xdr:spPr>
      </xdr:pic>
      <xdr:cxnSp macro="">
        <xdr:nvCxnSpPr>
          <xdr:cNvPr id="14" name="Connecteur droit 13"/>
          <xdr:cNvCxnSpPr/>
        </xdr:nvCxnSpPr>
        <xdr:spPr>
          <a:xfrm rot="10800000" flipV="1">
            <a:off x="4508500" y="5138305"/>
            <a:ext cx="958850" cy="688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/>
          <xdr:cNvCxnSpPr/>
        </xdr:nvCxnSpPr>
        <xdr:spPr>
          <a:xfrm rot="10800000">
            <a:off x="4483100" y="5839114"/>
            <a:ext cx="984250" cy="2545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eur droit 14"/>
          <xdr:cNvCxnSpPr/>
        </xdr:nvCxnSpPr>
        <xdr:spPr>
          <a:xfrm rot="5400000">
            <a:off x="4959350" y="4819650"/>
            <a:ext cx="1016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necteur droit 17"/>
          <xdr:cNvCxnSpPr/>
        </xdr:nvCxnSpPr>
        <xdr:spPr>
          <a:xfrm>
            <a:off x="4943926" y="4812393"/>
            <a:ext cx="140607" cy="226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8</xdr:col>
      <xdr:colOff>565096</xdr:colOff>
      <xdr:row>10</xdr:row>
      <xdr:rowOff>127000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666751"/>
          <a:ext cx="6661096" cy="14160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8</xdr:col>
      <xdr:colOff>601796</xdr:colOff>
      <xdr:row>30</xdr:row>
      <xdr:rowOff>6350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27450"/>
          <a:ext cx="6697796" cy="20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273485</xdr:rowOff>
    </xdr:from>
    <xdr:to>
      <xdr:col>3</xdr:col>
      <xdr:colOff>25400</xdr:colOff>
      <xdr:row>50</xdr:row>
      <xdr:rowOff>169165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94885"/>
          <a:ext cx="2311400" cy="3324680"/>
        </a:xfrm>
        <a:prstGeom prst="rect">
          <a:avLst/>
        </a:prstGeom>
      </xdr:spPr>
    </xdr:pic>
    <xdr:clientData/>
  </xdr:twoCellAnchor>
  <xdr:twoCellAnchor editAs="oneCell">
    <xdr:from>
      <xdr:col>6</xdr:col>
      <xdr:colOff>20353</xdr:colOff>
      <xdr:row>30</xdr:row>
      <xdr:rowOff>87341</xdr:rowOff>
    </xdr:from>
    <xdr:to>
      <xdr:col>8</xdr:col>
      <xdr:colOff>535227</xdr:colOff>
      <xdr:row>34</xdr:row>
      <xdr:rowOff>59236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5200392" y="5232402"/>
          <a:ext cx="822795" cy="203887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35</xdr:row>
      <xdr:rowOff>38100</xdr:rowOff>
    </xdr:from>
    <xdr:to>
      <xdr:col>6</xdr:col>
      <xdr:colOff>717550</xdr:colOff>
      <xdr:row>51</xdr:row>
      <xdr:rowOff>11542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1" y="6826250"/>
          <a:ext cx="2622549" cy="2919842"/>
        </a:xfrm>
        <a:prstGeom prst="rect">
          <a:avLst/>
        </a:prstGeom>
      </xdr:spPr>
    </xdr:pic>
    <xdr:clientData/>
  </xdr:twoCellAnchor>
  <xdr:twoCellAnchor>
    <xdr:from>
      <xdr:col>8</xdr:col>
      <xdr:colOff>254000</xdr:colOff>
      <xdr:row>33</xdr:row>
      <xdr:rowOff>57150</xdr:rowOff>
    </xdr:from>
    <xdr:to>
      <xdr:col>8</xdr:col>
      <xdr:colOff>495300</xdr:colOff>
      <xdr:row>34</xdr:row>
      <xdr:rowOff>158750</xdr:rowOff>
    </xdr:to>
    <xdr:sp macro="" textlink="">
      <xdr:nvSpPr>
        <xdr:cNvPr id="9" name="ZoneTexte 8"/>
        <xdr:cNvSpPr txBox="1"/>
      </xdr:nvSpPr>
      <xdr:spPr>
        <a:xfrm>
          <a:off x="6350000" y="647700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h</a:t>
          </a:r>
        </a:p>
      </xdr:txBody>
    </xdr:sp>
    <xdr:clientData/>
  </xdr:twoCellAnchor>
  <xdr:twoCellAnchor>
    <xdr:from>
      <xdr:col>8</xdr:col>
      <xdr:colOff>260350</xdr:colOff>
      <xdr:row>30</xdr:row>
      <xdr:rowOff>95250</xdr:rowOff>
    </xdr:from>
    <xdr:to>
      <xdr:col>8</xdr:col>
      <xdr:colOff>501650</xdr:colOff>
      <xdr:row>32</xdr:row>
      <xdr:rowOff>12700</xdr:rowOff>
    </xdr:to>
    <xdr:sp macro="" textlink="">
      <xdr:nvSpPr>
        <xdr:cNvPr id="10" name="ZoneTexte 9"/>
        <xdr:cNvSpPr txBox="1"/>
      </xdr:nvSpPr>
      <xdr:spPr>
        <a:xfrm>
          <a:off x="6356350" y="584835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h</a:t>
          </a:r>
        </a:p>
      </xdr:txBody>
    </xdr:sp>
    <xdr:clientData/>
  </xdr:twoCellAnchor>
  <xdr:twoCellAnchor>
    <xdr:from>
      <xdr:col>8</xdr:col>
      <xdr:colOff>431800</xdr:colOff>
      <xdr:row>32</xdr:row>
      <xdr:rowOff>38100</xdr:rowOff>
    </xdr:from>
    <xdr:to>
      <xdr:col>8</xdr:col>
      <xdr:colOff>673100</xdr:colOff>
      <xdr:row>33</xdr:row>
      <xdr:rowOff>25400</xdr:rowOff>
    </xdr:to>
    <xdr:sp macro="" textlink="">
      <xdr:nvSpPr>
        <xdr:cNvPr id="11" name="ZoneTexte 10"/>
        <xdr:cNvSpPr txBox="1"/>
      </xdr:nvSpPr>
      <xdr:spPr>
        <a:xfrm>
          <a:off x="6527800" y="615950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i</a:t>
          </a:r>
        </a:p>
      </xdr:txBody>
    </xdr:sp>
    <xdr:clientData/>
  </xdr:twoCellAnchor>
  <xdr:twoCellAnchor>
    <xdr:from>
      <xdr:col>5</xdr:col>
      <xdr:colOff>711200</xdr:colOff>
      <xdr:row>32</xdr:row>
      <xdr:rowOff>6350</xdr:rowOff>
    </xdr:from>
    <xdr:to>
      <xdr:col>6</xdr:col>
      <xdr:colOff>190500</xdr:colOff>
      <xdr:row>32</xdr:row>
      <xdr:rowOff>292100</xdr:rowOff>
    </xdr:to>
    <xdr:sp macro="" textlink="">
      <xdr:nvSpPr>
        <xdr:cNvPr id="12" name="ZoneTexte 11"/>
        <xdr:cNvSpPr txBox="1"/>
      </xdr:nvSpPr>
      <xdr:spPr>
        <a:xfrm>
          <a:off x="4521200" y="612775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679450</xdr:colOff>
      <xdr:row>1</xdr:row>
      <xdr:rowOff>44450</xdr:rowOff>
    </xdr:from>
    <xdr:to>
      <xdr:col>24</xdr:col>
      <xdr:colOff>647700</xdr:colOff>
      <xdr:row>6</xdr:row>
      <xdr:rowOff>146050</xdr:rowOff>
    </xdr:to>
    <xdr:pic>
      <xdr:nvPicPr>
        <xdr:cNvPr id="677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22950" y="228600"/>
          <a:ext cx="768350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549275</xdr:colOff>
      <xdr:row>12</xdr:row>
      <xdr:rowOff>127000</xdr:rowOff>
    </xdr:from>
    <xdr:to>
      <xdr:col>2</xdr:col>
      <xdr:colOff>549275</xdr:colOff>
      <xdr:row>20</xdr:row>
      <xdr:rowOff>66661</xdr:rowOff>
    </xdr:to>
    <xdr:cxnSp macro="">
      <xdr:nvCxnSpPr>
        <xdr:cNvPr id="4" name="Connecteur droit avec flèche 3"/>
        <xdr:cNvCxnSpPr/>
      </xdr:nvCxnSpPr>
      <xdr:spPr>
        <a:xfrm>
          <a:off x="2047875" y="2505075"/>
          <a:ext cx="0" cy="14573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22</xdr:row>
      <xdr:rowOff>19050</xdr:rowOff>
    </xdr:from>
    <xdr:to>
      <xdr:col>2</xdr:col>
      <xdr:colOff>177821</xdr:colOff>
      <xdr:row>22</xdr:row>
      <xdr:rowOff>19050</xdr:rowOff>
    </xdr:to>
    <xdr:cxnSp macro="">
      <xdr:nvCxnSpPr>
        <xdr:cNvPr id="6" name="Connecteur droit avec flèche 5"/>
        <xdr:cNvCxnSpPr/>
      </xdr:nvCxnSpPr>
      <xdr:spPr>
        <a:xfrm>
          <a:off x="771525" y="4305300"/>
          <a:ext cx="9239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38100</xdr:colOff>
      <xdr:row>12</xdr:row>
      <xdr:rowOff>25400</xdr:rowOff>
    </xdr:from>
    <xdr:to>
      <xdr:col>16</xdr:col>
      <xdr:colOff>673100</xdr:colOff>
      <xdr:row>17</xdr:row>
      <xdr:rowOff>6350</xdr:rowOff>
    </xdr:to>
    <xdr:pic>
      <xdr:nvPicPr>
        <xdr:cNvPr id="6774" name="Image 9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80900" y="2216150"/>
          <a:ext cx="635000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203200</xdr:colOff>
      <xdr:row>62</xdr:row>
      <xdr:rowOff>107950</xdr:rowOff>
    </xdr:from>
    <xdr:to>
      <xdr:col>11</xdr:col>
      <xdr:colOff>298450</xdr:colOff>
      <xdr:row>67</xdr:row>
      <xdr:rowOff>0</xdr:rowOff>
    </xdr:to>
    <xdr:pic>
      <xdr:nvPicPr>
        <xdr:cNvPr id="6775" name="Image 49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45300" y="11607800"/>
          <a:ext cx="169545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</xdr:colOff>
      <xdr:row>71</xdr:row>
      <xdr:rowOff>50800</xdr:rowOff>
    </xdr:from>
    <xdr:to>
      <xdr:col>11</xdr:col>
      <xdr:colOff>346680</xdr:colOff>
      <xdr:row>76</xdr:row>
      <xdr:rowOff>31750</xdr:rowOff>
    </xdr:to>
    <xdr:pic>
      <xdr:nvPicPr>
        <xdr:cNvPr id="6776" name="Image 50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718299" y="13169900"/>
          <a:ext cx="1870681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469899</xdr:colOff>
      <xdr:row>71</xdr:row>
      <xdr:rowOff>57150</xdr:rowOff>
    </xdr:from>
    <xdr:to>
      <xdr:col>14</xdr:col>
      <xdr:colOff>35244</xdr:colOff>
      <xdr:row>76</xdr:row>
      <xdr:rowOff>69850</xdr:rowOff>
    </xdr:to>
    <xdr:pic>
      <xdr:nvPicPr>
        <xdr:cNvPr id="6777" name="Image 52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712199" y="13176250"/>
          <a:ext cx="1965645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127000</xdr:colOff>
      <xdr:row>33</xdr:row>
      <xdr:rowOff>76200</xdr:rowOff>
    </xdr:from>
    <xdr:to>
      <xdr:col>20</xdr:col>
      <xdr:colOff>387350</xdr:colOff>
      <xdr:row>41</xdr:row>
      <xdr:rowOff>177800</xdr:rowOff>
    </xdr:to>
    <xdr:pic>
      <xdr:nvPicPr>
        <xdr:cNvPr id="6778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3169900" y="6153150"/>
          <a:ext cx="26606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568325</xdr:colOff>
      <xdr:row>4</xdr:row>
      <xdr:rowOff>66675</xdr:rowOff>
    </xdr:from>
    <xdr:to>
      <xdr:col>24</xdr:col>
      <xdr:colOff>781090</xdr:colOff>
      <xdr:row>4</xdr:row>
      <xdr:rowOff>66675</xdr:rowOff>
    </xdr:to>
    <xdr:cxnSp macro="">
      <xdr:nvCxnSpPr>
        <xdr:cNvPr id="7" name="Connecteur droit 6"/>
        <xdr:cNvCxnSpPr/>
      </xdr:nvCxnSpPr>
      <xdr:spPr bwMode="auto">
        <a:xfrm>
          <a:off x="17535525" y="1028700"/>
          <a:ext cx="962025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279400</xdr:colOff>
      <xdr:row>0</xdr:row>
      <xdr:rowOff>146050</xdr:rowOff>
    </xdr:from>
    <xdr:to>
      <xdr:col>24</xdr:col>
      <xdr:colOff>279400</xdr:colOff>
      <xdr:row>7</xdr:row>
      <xdr:rowOff>98425</xdr:rowOff>
    </xdr:to>
    <xdr:cxnSp macro="">
      <xdr:nvCxnSpPr>
        <xdr:cNvPr id="48" name="Connecteur droit 47"/>
        <xdr:cNvCxnSpPr/>
      </xdr:nvCxnSpPr>
      <xdr:spPr bwMode="auto">
        <a:xfrm>
          <a:off x="18021300" y="152400"/>
          <a:ext cx="0" cy="137160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622300</xdr:colOff>
      <xdr:row>2</xdr:row>
      <xdr:rowOff>361950</xdr:rowOff>
    </xdr:from>
    <xdr:to>
      <xdr:col>23</xdr:col>
      <xdr:colOff>622300</xdr:colOff>
      <xdr:row>4</xdr:row>
      <xdr:rowOff>57150</xdr:rowOff>
    </xdr:to>
    <xdr:cxnSp macro="">
      <xdr:nvCxnSpPr>
        <xdr:cNvPr id="10" name="Connecteur droit avec flèche 9"/>
        <xdr:cNvCxnSpPr/>
      </xdr:nvCxnSpPr>
      <xdr:spPr bwMode="auto">
        <a:xfrm>
          <a:off x="17583150" y="742950"/>
          <a:ext cx="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781050</xdr:colOff>
      <xdr:row>7</xdr:row>
      <xdr:rowOff>3175</xdr:rowOff>
    </xdr:from>
    <xdr:to>
      <xdr:col>24</xdr:col>
      <xdr:colOff>270129</xdr:colOff>
      <xdr:row>7</xdr:row>
      <xdr:rowOff>3175</xdr:rowOff>
    </xdr:to>
    <xdr:cxnSp macro="">
      <xdr:nvCxnSpPr>
        <xdr:cNvPr id="52" name="Connecteur droit avec flèche 51"/>
        <xdr:cNvCxnSpPr/>
      </xdr:nvCxnSpPr>
      <xdr:spPr bwMode="auto">
        <a:xfrm rot="5400000" flipV="1">
          <a:off x="17873663" y="1290637"/>
          <a:ext cx="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717550</xdr:colOff>
      <xdr:row>2</xdr:row>
      <xdr:rowOff>381000</xdr:rowOff>
    </xdr:from>
    <xdr:to>
      <xdr:col>24</xdr:col>
      <xdr:colOff>717550</xdr:colOff>
      <xdr:row>5</xdr:row>
      <xdr:rowOff>0</xdr:rowOff>
    </xdr:to>
    <xdr:cxnSp macro="">
      <xdr:nvCxnSpPr>
        <xdr:cNvPr id="53" name="Connecteur droit avec flèche 52"/>
        <xdr:cNvCxnSpPr/>
      </xdr:nvCxnSpPr>
      <xdr:spPr bwMode="auto">
        <a:xfrm>
          <a:off x="18440400" y="762000"/>
          <a:ext cx="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784225</xdr:colOff>
      <xdr:row>1</xdr:row>
      <xdr:rowOff>3175</xdr:rowOff>
    </xdr:from>
    <xdr:to>
      <xdr:col>24</xdr:col>
      <xdr:colOff>279206</xdr:colOff>
      <xdr:row>1</xdr:row>
      <xdr:rowOff>3175</xdr:rowOff>
    </xdr:to>
    <xdr:cxnSp macro="">
      <xdr:nvCxnSpPr>
        <xdr:cNvPr id="54" name="Connecteur droit avec flèche 53"/>
        <xdr:cNvCxnSpPr/>
      </xdr:nvCxnSpPr>
      <xdr:spPr bwMode="auto">
        <a:xfrm rot="5400000" flipV="1">
          <a:off x="17883188" y="61912"/>
          <a:ext cx="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2</xdr:row>
      <xdr:rowOff>361950</xdr:rowOff>
    </xdr:from>
    <xdr:to>
      <xdr:col>23</xdr:col>
      <xdr:colOff>698500</xdr:colOff>
      <xdr:row>5</xdr:row>
      <xdr:rowOff>76200</xdr:rowOff>
    </xdr:to>
    <xdr:sp macro="" textlink="">
      <xdr:nvSpPr>
        <xdr:cNvPr id="11" name="ZoneTexte 10"/>
        <xdr:cNvSpPr txBox="1"/>
      </xdr:nvSpPr>
      <xdr:spPr bwMode="auto">
        <a:xfrm>
          <a:off x="17354550" y="742950"/>
          <a:ext cx="3048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</a:t>
          </a:r>
        </a:p>
      </xdr:txBody>
    </xdr:sp>
    <xdr:clientData/>
  </xdr:twoCellAnchor>
  <xdr:twoCellAnchor>
    <xdr:from>
      <xdr:col>24</xdr:col>
      <xdr:colOff>539750</xdr:colOff>
      <xdr:row>3</xdr:row>
      <xdr:rowOff>19050</xdr:rowOff>
    </xdr:from>
    <xdr:to>
      <xdr:col>25</xdr:col>
      <xdr:colOff>57150</xdr:colOff>
      <xdr:row>5</xdr:row>
      <xdr:rowOff>117530</xdr:rowOff>
    </xdr:to>
    <xdr:sp macro="" textlink="">
      <xdr:nvSpPr>
        <xdr:cNvPr id="56" name="ZoneTexte 55"/>
        <xdr:cNvSpPr txBox="1"/>
      </xdr:nvSpPr>
      <xdr:spPr bwMode="auto">
        <a:xfrm>
          <a:off x="18268950" y="790575"/>
          <a:ext cx="3048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</a:t>
          </a:r>
        </a:p>
      </xdr:txBody>
    </xdr:sp>
    <xdr:clientData/>
  </xdr:twoCellAnchor>
  <xdr:twoCellAnchor>
    <xdr:from>
      <xdr:col>23</xdr:col>
      <xdr:colOff>558800</xdr:colOff>
      <xdr:row>6</xdr:row>
      <xdr:rowOff>57150</xdr:rowOff>
    </xdr:from>
    <xdr:to>
      <xdr:col>24</xdr:col>
      <xdr:colOff>82550</xdr:colOff>
      <xdr:row>8</xdr:row>
      <xdr:rowOff>41331</xdr:rowOff>
    </xdr:to>
    <xdr:sp macro="" textlink="">
      <xdr:nvSpPr>
        <xdr:cNvPr id="57" name="ZoneTexte 56"/>
        <xdr:cNvSpPr txBox="1"/>
      </xdr:nvSpPr>
      <xdr:spPr bwMode="auto">
        <a:xfrm>
          <a:off x="17526000" y="1285875"/>
          <a:ext cx="3048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</a:t>
          </a:r>
        </a:p>
      </xdr:txBody>
    </xdr:sp>
    <xdr:clientData/>
  </xdr:twoCellAnchor>
  <xdr:twoCellAnchor>
    <xdr:from>
      <xdr:col>23</xdr:col>
      <xdr:colOff>587375</xdr:colOff>
      <xdr:row>0</xdr:row>
      <xdr:rowOff>79375</xdr:rowOff>
    </xdr:from>
    <xdr:to>
      <xdr:col>24</xdr:col>
      <xdr:colOff>104775</xdr:colOff>
      <xdr:row>2</xdr:row>
      <xdr:rowOff>76257</xdr:rowOff>
    </xdr:to>
    <xdr:sp macro="" textlink="">
      <xdr:nvSpPr>
        <xdr:cNvPr id="58" name="ZoneTexte 57"/>
        <xdr:cNvSpPr txBox="1"/>
      </xdr:nvSpPr>
      <xdr:spPr bwMode="auto">
        <a:xfrm>
          <a:off x="17554575" y="85725"/>
          <a:ext cx="3048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</a:t>
          </a:r>
        </a:p>
      </xdr:txBody>
    </xdr:sp>
    <xdr:clientData/>
  </xdr:twoCellAnchor>
  <xdr:twoCellAnchor>
    <xdr:from>
      <xdr:col>6</xdr:col>
      <xdr:colOff>409575</xdr:colOff>
      <xdr:row>12</xdr:row>
      <xdr:rowOff>0</xdr:rowOff>
    </xdr:from>
    <xdr:to>
      <xdr:col>6</xdr:col>
      <xdr:colOff>523875</xdr:colOff>
      <xdr:row>14</xdr:row>
      <xdr:rowOff>22275</xdr:rowOff>
    </xdr:to>
    <xdr:sp macro="" textlink="">
      <xdr:nvSpPr>
        <xdr:cNvPr id="12" name="Accolade fermante 11"/>
        <xdr:cNvSpPr/>
      </xdr:nvSpPr>
      <xdr:spPr>
        <a:xfrm>
          <a:off x="4610100" y="2247900"/>
          <a:ext cx="114300" cy="4095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</xdr:col>
      <xdr:colOff>38100</xdr:colOff>
      <xdr:row>12</xdr:row>
      <xdr:rowOff>63500</xdr:rowOff>
    </xdr:from>
    <xdr:to>
      <xdr:col>2</xdr:col>
      <xdr:colOff>101600</xdr:colOff>
      <xdr:row>20</xdr:row>
      <xdr:rowOff>76200</xdr:rowOff>
    </xdr:to>
    <xdr:pic>
      <xdr:nvPicPr>
        <xdr:cNvPr id="6790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54250"/>
          <a:ext cx="8636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698500</xdr:colOff>
      <xdr:row>1</xdr:row>
      <xdr:rowOff>25400</xdr:rowOff>
    </xdr:from>
    <xdr:to>
      <xdr:col>16</xdr:col>
      <xdr:colOff>762000</xdr:colOff>
      <xdr:row>7</xdr:row>
      <xdr:rowOff>82550</xdr:rowOff>
    </xdr:to>
    <xdr:pic>
      <xdr:nvPicPr>
        <xdr:cNvPr id="6792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41200" y="209550"/>
          <a:ext cx="8636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12</xdr:row>
      <xdr:rowOff>95250</xdr:rowOff>
    </xdr:from>
    <xdr:to>
      <xdr:col>10</xdr:col>
      <xdr:colOff>660400</xdr:colOff>
      <xdr:row>19</xdr:row>
      <xdr:rowOff>82550</xdr:rowOff>
    </xdr:to>
    <xdr:pic>
      <xdr:nvPicPr>
        <xdr:cNvPr id="6793" name="Image 7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99250" y="2286000"/>
          <a:ext cx="14033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342900</xdr:colOff>
      <xdr:row>12</xdr:row>
      <xdr:rowOff>82550</xdr:rowOff>
    </xdr:from>
    <xdr:to>
      <xdr:col>13</xdr:col>
      <xdr:colOff>450850</xdr:colOff>
      <xdr:row>21</xdr:row>
      <xdr:rowOff>88900</xdr:rowOff>
    </xdr:to>
    <xdr:pic>
      <xdr:nvPicPr>
        <xdr:cNvPr id="6794" name="Image 8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585200" y="2273300"/>
          <a:ext cx="1708150" cy="166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698500</xdr:colOff>
      <xdr:row>12</xdr:row>
      <xdr:rowOff>95250</xdr:rowOff>
    </xdr:from>
    <xdr:to>
      <xdr:col>15</xdr:col>
      <xdr:colOff>558800</xdr:colOff>
      <xdr:row>22</xdr:row>
      <xdr:rowOff>101600</xdr:rowOff>
    </xdr:to>
    <xdr:pic>
      <xdr:nvPicPr>
        <xdr:cNvPr id="6795" name="Image 12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541000" y="2286000"/>
          <a:ext cx="14605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120650</xdr:colOff>
      <xdr:row>20</xdr:row>
      <xdr:rowOff>133350</xdr:rowOff>
    </xdr:from>
    <xdr:to>
      <xdr:col>11</xdr:col>
      <xdr:colOff>101600</xdr:colOff>
      <xdr:row>25</xdr:row>
      <xdr:rowOff>165100</xdr:rowOff>
    </xdr:to>
    <xdr:pic>
      <xdr:nvPicPr>
        <xdr:cNvPr id="6796" name="Image 13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62750" y="3797300"/>
          <a:ext cx="158115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609600</xdr:colOff>
      <xdr:row>21</xdr:row>
      <xdr:rowOff>165100</xdr:rowOff>
    </xdr:from>
    <xdr:to>
      <xdr:col>12</xdr:col>
      <xdr:colOff>450850</xdr:colOff>
      <xdr:row>30</xdr:row>
      <xdr:rowOff>19050</xdr:rowOff>
    </xdr:to>
    <xdr:pic>
      <xdr:nvPicPr>
        <xdr:cNvPr id="6797" name="Image 14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851900" y="4076700"/>
          <a:ext cx="641350" cy="144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260350</xdr:colOff>
      <xdr:row>23</xdr:row>
      <xdr:rowOff>44450</xdr:rowOff>
    </xdr:from>
    <xdr:to>
      <xdr:col>15</xdr:col>
      <xdr:colOff>107950</xdr:colOff>
      <xdr:row>29</xdr:row>
      <xdr:rowOff>76200</xdr:rowOff>
    </xdr:to>
    <xdr:pic>
      <xdr:nvPicPr>
        <xdr:cNvPr id="6798" name="Image 15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0102850" y="4324350"/>
          <a:ext cx="14478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31750</xdr:colOff>
      <xdr:row>35</xdr:row>
      <xdr:rowOff>44450</xdr:rowOff>
    </xdr:from>
    <xdr:to>
      <xdr:col>19</xdr:col>
      <xdr:colOff>127000</xdr:colOff>
      <xdr:row>39</xdr:row>
      <xdr:rowOff>139700</xdr:rowOff>
    </xdr:to>
    <xdr:pic>
      <xdr:nvPicPr>
        <xdr:cNvPr id="6799" name="Image 65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3874750" y="6515100"/>
          <a:ext cx="89535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88900</xdr:colOff>
      <xdr:row>44</xdr:row>
      <xdr:rowOff>0</xdr:rowOff>
    </xdr:from>
    <xdr:to>
      <xdr:col>20</xdr:col>
      <xdr:colOff>400050</xdr:colOff>
      <xdr:row>52</xdr:row>
      <xdr:rowOff>95250</xdr:rowOff>
    </xdr:to>
    <xdr:pic>
      <xdr:nvPicPr>
        <xdr:cNvPr id="6800" name="Image 17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3131800" y="8140700"/>
          <a:ext cx="27114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55</xdr:row>
      <xdr:rowOff>95249</xdr:rowOff>
    </xdr:from>
    <xdr:to>
      <xdr:col>23</xdr:col>
      <xdr:colOff>495300</xdr:colOff>
      <xdr:row>105</xdr:row>
      <xdr:rowOff>144553</xdr:rowOff>
    </xdr:to>
    <xdr:pic>
      <xdr:nvPicPr>
        <xdr:cNvPr id="6801" name="Image 1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3176250" y="10223499"/>
          <a:ext cx="5162550" cy="9377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723900</xdr:colOff>
      <xdr:row>8</xdr:row>
      <xdr:rowOff>69850</xdr:rowOff>
    </xdr:from>
    <xdr:to>
      <xdr:col>24</xdr:col>
      <xdr:colOff>165100</xdr:colOff>
      <xdr:row>26</xdr:row>
      <xdr:rowOff>50800</xdr:rowOff>
    </xdr:to>
    <xdr:pic>
      <xdr:nvPicPr>
        <xdr:cNvPr id="6802" name="Image 2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3766800" y="1638300"/>
          <a:ext cx="5041900" cy="311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127000</xdr:colOff>
      <xdr:row>32</xdr:row>
      <xdr:rowOff>76200</xdr:rowOff>
    </xdr:from>
    <xdr:to>
      <xdr:col>11</xdr:col>
      <xdr:colOff>558800</xdr:colOff>
      <xdr:row>37</xdr:row>
      <xdr:rowOff>127000</xdr:rowOff>
    </xdr:to>
    <xdr:pic>
      <xdr:nvPicPr>
        <xdr:cNvPr id="6803" name="Image 4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769100" y="5956300"/>
          <a:ext cx="2032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120650</xdr:colOff>
      <xdr:row>37</xdr:row>
      <xdr:rowOff>177800</xdr:rowOff>
    </xdr:from>
    <xdr:to>
      <xdr:col>11</xdr:col>
      <xdr:colOff>622300</xdr:colOff>
      <xdr:row>43</xdr:row>
      <xdr:rowOff>76200</xdr:rowOff>
    </xdr:to>
    <xdr:pic>
      <xdr:nvPicPr>
        <xdr:cNvPr id="6804" name="Image 7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762750" y="7016750"/>
          <a:ext cx="210185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158750</xdr:colOff>
      <xdr:row>49</xdr:row>
      <xdr:rowOff>82550</xdr:rowOff>
    </xdr:from>
    <xdr:to>
      <xdr:col>11</xdr:col>
      <xdr:colOff>482600</xdr:colOff>
      <xdr:row>54</xdr:row>
      <xdr:rowOff>82550</xdr:rowOff>
    </xdr:to>
    <xdr:pic>
      <xdr:nvPicPr>
        <xdr:cNvPr id="6805" name="Image 12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800850" y="9156700"/>
          <a:ext cx="19240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54</xdr:row>
      <xdr:rowOff>152400</xdr:rowOff>
    </xdr:from>
    <xdr:to>
      <xdr:col>11</xdr:col>
      <xdr:colOff>603250</xdr:colOff>
      <xdr:row>60</xdr:row>
      <xdr:rowOff>25400</xdr:rowOff>
    </xdr:to>
    <xdr:pic>
      <xdr:nvPicPr>
        <xdr:cNvPr id="6806" name="Image 13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813550" y="10147300"/>
          <a:ext cx="2032000" cy="99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628650</xdr:colOff>
      <xdr:row>32</xdr:row>
      <xdr:rowOff>114300</xdr:rowOff>
    </xdr:from>
    <xdr:to>
      <xdr:col>14</xdr:col>
      <xdr:colOff>88900</xdr:colOff>
      <xdr:row>37</xdr:row>
      <xdr:rowOff>76200</xdr:rowOff>
    </xdr:to>
    <xdr:pic>
      <xdr:nvPicPr>
        <xdr:cNvPr id="6807" name="Image 14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870950" y="5994400"/>
          <a:ext cx="18605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247650</xdr:colOff>
      <xdr:row>32</xdr:row>
      <xdr:rowOff>76200</xdr:rowOff>
    </xdr:from>
    <xdr:to>
      <xdr:col>16</xdr:col>
      <xdr:colOff>641350</xdr:colOff>
      <xdr:row>37</xdr:row>
      <xdr:rowOff>95250</xdr:rowOff>
    </xdr:to>
    <xdr:pic>
      <xdr:nvPicPr>
        <xdr:cNvPr id="6808" name="Image 15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0890250" y="5956300"/>
          <a:ext cx="19939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120650</xdr:colOff>
      <xdr:row>43</xdr:row>
      <xdr:rowOff>82550</xdr:rowOff>
    </xdr:from>
    <xdr:to>
      <xdr:col>11</xdr:col>
      <xdr:colOff>692150</xdr:colOff>
      <xdr:row>49</xdr:row>
      <xdr:rowOff>44450</xdr:rowOff>
    </xdr:to>
    <xdr:pic>
      <xdr:nvPicPr>
        <xdr:cNvPr id="6809" name="Image 16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762750" y="8039100"/>
          <a:ext cx="21717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673100</xdr:colOff>
      <xdr:row>38</xdr:row>
      <xdr:rowOff>6350</xdr:rowOff>
    </xdr:from>
    <xdr:to>
      <xdr:col>14</xdr:col>
      <xdr:colOff>158750</xdr:colOff>
      <xdr:row>42</xdr:row>
      <xdr:rowOff>190500</xdr:rowOff>
    </xdr:to>
    <xdr:pic>
      <xdr:nvPicPr>
        <xdr:cNvPr id="6810" name="Image 1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915400" y="7029450"/>
          <a:ext cx="18859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273050</xdr:colOff>
      <xdr:row>38</xdr:row>
      <xdr:rowOff>6350</xdr:rowOff>
    </xdr:from>
    <xdr:to>
      <xdr:col>16</xdr:col>
      <xdr:colOff>400050</xdr:colOff>
      <xdr:row>42</xdr:row>
      <xdr:rowOff>120650</xdr:rowOff>
    </xdr:to>
    <xdr:pic>
      <xdr:nvPicPr>
        <xdr:cNvPr id="6811" name="Image 2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0915650" y="7029450"/>
          <a:ext cx="17272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730250</xdr:colOff>
      <xdr:row>43</xdr:row>
      <xdr:rowOff>76200</xdr:rowOff>
    </xdr:from>
    <xdr:to>
      <xdr:col>14</xdr:col>
      <xdr:colOff>171450</xdr:colOff>
      <xdr:row>48</xdr:row>
      <xdr:rowOff>63500</xdr:rowOff>
    </xdr:to>
    <xdr:pic>
      <xdr:nvPicPr>
        <xdr:cNvPr id="6812" name="Image 4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972550" y="8032750"/>
          <a:ext cx="18415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273050</xdr:colOff>
      <xdr:row>43</xdr:row>
      <xdr:rowOff>44450</xdr:rowOff>
    </xdr:from>
    <xdr:to>
      <xdr:col>16</xdr:col>
      <xdr:colOff>520700</xdr:colOff>
      <xdr:row>48</xdr:row>
      <xdr:rowOff>19050</xdr:rowOff>
    </xdr:to>
    <xdr:pic>
      <xdr:nvPicPr>
        <xdr:cNvPr id="6813" name="Image 7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0915650" y="8001000"/>
          <a:ext cx="184785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14</xdr:col>
      <xdr:colOff>127000</xdr:colOff>
      <xdr:row>53</xdr:row>
      <xdr:rowOff>107950</xdr:rowOff>
    </xdr:to>
    <xdr:pic>
      <xdr:nvPicPr>
        <xdr:cNvPr id="6814" name="Image 8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042400" y="9074150"/>
          <a:ext cx="1727200" cy="84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342900</xdr:colOff>
      <xdr:row>48</xdr:row>
      <xdr:rowOff>63500</xdr:rowOff>
    </xdr:from>
    <xdr:to>
      <xdr:col>16</xdr:col>
      <xdr:colOff>527050</xdr:colOff>
      <xdr:row>53</xdr:row>
      <xdr:rowOff>25400</xdr:rowOff>
    </xdr:to>
    <xdr:pic>
      <xdr:nvPicPr>
        <xdr:cNvPr id="6815" name="Image 12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0985500" y="8953500"/>
          <a:ext cx="178435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742950</xdr:colOff>
      <xdr:row>54</xdr:row>
      <xdr:rowOff>152400</xdr:rowOff>
    </xdr:from>
    <xdr:to>
      <xdr:col>14</xdr:col>
      <xdr:colOff>292100</xdr:colOff>
      <xdr:row>59</xdr:row>
      <xdr:rowOff>177800</xdr:rowOff>
    </xdr:to>
    <xdr:pic>
      <xdr:nvPicPr>
        <xdr:cNvPr id="6816" name="Image 13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985250" y="10147300"/>
          <a:ext cx="194945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317500</xdr:colOff>
      <xdr:row>54</xdr:row>
      <xdr:rowOff>133350</xdr:rowOff>
    </xdr:from>
    <xdr:to>
      <xdr:col>16</xdr:col>
      <xdr:colOff>717550</xdr:colOff>
      <xdr:row>59</xdr:row>
      <xdr:rowOff>177800</xdr:rowOff>
    </xdr:to>
    <xdr:pic>
      <xdr:nvPicPr>
        <xdr:cNvPr id="6817" name="Image 14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0960100" y="10128250"/>
          <a:ext cx="2000250" cy="98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400050</xdr:colOff>
      <xdr:row>62</xdr:row>
      <xdr:rowOff>38100</xdr:rowOff>
    </xdr:from>
    <xdr:to>
      <xdr:col>16</xdr:col>
      <xdr:colOff>711200</xdr:colOff>
      <xdr:row>67</xdr:row>
      <xdr:rowOff>38100</xdr:rowOff>
    </xdr:to>
    <xdr:pic>
      <xdr:nvPicPr>
        <xdr:cNvPr id="6818" name="Image 15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1042650" y="11537950"/>
          <a:ext cx="1911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552450</xdr:colOff>
      <xdr:row>62</xdr:row>
      <xdr:rowOff>57150</xdr:rowOff>
    </xdr:from>
    <xdr:to>
      <xdr:col>14</xdr:col>
      <xdr:colOff>247650</xdr:colOff>
      <xdr:row>67</xdr:row>
      <xdr:rowOff>139700</xdr:rowOff>
    </xdr:to>
    <xdr:pic>
      <xdr:nvPicPr>
        <xdr:cNvPr id="6819" name="Image 16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794750" y="11557000"/>
          <a:ext cx="20955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222250</xdr:colOff>
      <xdr:row>16</xdr:row>
      <xdr:rowOff>158750</xdr:rowOff>
    </xdr:from>
    <xdr:to>
      <xdr:col>2</xdr:col>
      <xdr:colOff>603250</xdr:colOff>
      <xdr:row>19</xdr:row>
      <xdr:rowOff>12700</xdr:rowOff>
    </xdr:to>
    <xdr:sp macro="" textlink="">
      <xdr:nvSpPr>
        <xdr:cNvPr id="51" name="ZoneTexte 50"/>
        <xdr:cNvSpPr txBox="1"/>
      </xdr:nvSpPr>
      <xdr:spPr>
        <a:xfrm>
          <a:off x="1822450" y="3086100"/>
          <a:ext cx="381000" cy="40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vert270" wrap="square" rtlCol="0" anchor="t"/>
        <a:lstStyle/>
        <a:p>
          <a:pPr algn="r"/>
          <a:r>
            <a:rPr lang="fr-FR" sz="1100"/>
            <a:t>H =</a:t>
          </a:r>
        </a:p>
      </xdr:txBody>
    </xdr:sp>
    <xdr:clientData/>
  </xdr:twoCellAnchor>
  <xdr:twoCellAnchor>
    <xdr:from>
      <xdr:col>0</xdr:col>
      <xdr:colOff>584200</xdr:colOff>
      <xdr:row>20</xdr:row>
      <xdr:rowOff>146050</xdr:rowOff>
    </xdr:from>
    <xdr:to>
      <xdr:col>1</xdr:col>
      <xdr:colOff>279400</xdr:colOff>
      <xdr:row>22</xdr:row>
      <xdr:rowOff>82550</xdr:rowOff>
    </xdr:to>
    <xdr:sp macro="" textlink="">
      <xdr:nvSpPr>
        <xdr:cNvPr id="59" name="ZoneTexte 58"/>
        <xdr:cNvSpPr txBox="1"/>
      </xdr:nvSpPr>
      <xdr:spPr>
        <a:xfrm>
          <a:off x="584200" y="3810000"/>
          <a:ext cx="4953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fr-FR" sz="1100"/>
            <a:t>L =</a:t>
          </a:r>
        </a:p>
      </xdr:txBody>
    </xdr:sp>
    <xdr:clientData/>
  </xdr:twoCellAnchor>
  <xdr:twoCellAnchor editAs="oneCell">
    <xdr:from>
      <xdr:col>14</xdr:col>
      <xdr:colOff>203200</xdr:colOff>
      <xdr:row>71</xdr:row>
      <xdr:rowOff>50800</xdr:rowOff>
    </xdr:from>
    <xdr:to>
      <xdr:col>16</xdr:col>
      <xdr:colOff>416561</xdr:colOff>
      <xdr:row>76</xdr:row>
      <xdr:rowOff>88900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45800" y="13169900"/>
          <a:ext cx="1813561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79</xdr:row>
      <xdr:rowOff>57149</xdr:rowOff>
    </xdr:from>
    <xdr:to>
      <xdr:col>3</xdr:col>
      <xdr:colOff>31750</xdr:colOff>
      <xdr:row>96</xdr:row>
      <xdr:rowOff>64842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35"/>
        <a:srcRect r="78479"/>
        <a:stretch>
          <a:fillRect/>
        </a:stretch>
      </xdr:blipFill>
      <xdr:spPr>
        <a:xfrm>
          <a:off x="196850" y="14712949"/>
          <a:ext cx="2235200" cy="3150943"/>
        </a:xfrm>
        <a:prstGeom prst="rect">
          <a:avLst/>
        </a:prstGeom>
      </xdr:spPr>
    </xdr:pic>
    <xdr:clientData/>
  </xdr:twoCellAnchor>
  <xdr:twoCellAnchor>
    <xdr:from>
      <xdr:col>0</xdr:col>
      <xdr:colOff>501650</xdr:colOff>
      <xdr:row>88</xdr:row>
      <xdr:rowOff>88900</xdr:rowOff>
    </xdr:from>
    <xdr:to>
      <xdr:col>0</xdr:col>
      <xdr:colOff>558800</xdr:colOff>
      <xdr:row>90</xdr:row>
      <xdr:rowOff>88900</xdr:rowOff>
    </xdr:to>
    <xdr:sp macro="" textlink="">
      <xdr:nvSpPr>
        <xdr:cNvPr id="62" name="Rectangle à coins arrondis 61"/>
        <xdr:cNvSpPr/>
      </xdr:nvSpPr>
      <xdr:spPr>
        <a:xfrm>
          <a:off x="501650" y="16402050"/>
          <a:ext cx="57150" cy="368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596900</xdr:colOff>
      <xdr:row>84</xdr:row>
      <xdr:rowOff>101600</xdr:rowOff>
    </xdr:from>
    <xdr:to>
      <xdr:col>2</xdr:col>
      <xdr:colOff>642619</xdr:colOff>
      <xdr:row>86</xdr:row>
      <xdr:rowOff>12700</xdr:rowOff>
    </xdr:to>
    <xdr:sp macro="" textlink="">
      <xdr:nvSpPr>
        <xdr:cNvPr id="63" name="Rectangle 62"/>
        <xdr:cNvSpPr/>
      </xdr:nvSpPr>
      <xdr:spPr>
        <a:xfrm>
          <a:off x="2197100" y="15678150"/>
          <a:ext cx="45719" cy="2794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596900</xdr:colOff>
      <xdr:row>92</xdr:row>
      <xdr:rowOff>63500</xdr:rowOff>
    </xdr:from>
    <xdr:to>
      <xdr:col>2</xdr:col>
      <xdr:colOff>642619</xdr:colOff>
      <xdr:row>93</xdr:row>
      <xdr:rowOff>158750</xdr:rowOff>
    </xdr:to>
    <xdr:sp macro="" textlink="">
      <xdr:nvSpPr>
        <xdr:cNvPr id="64" name="Rectangle 63"/>
        <xdr:cNvSpPr/>
      </xdr:nvSpPr>
      <xdr:spPr>
        <a:xfrm>
          <a:off x="2197100" y="17113250"/>
          <a:ext cx="45719" cy="2794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</xdr:col>
      <xdr:colOff>793750</xdr:colOff>
      <xdr:row>93</xdr:row>
      <xdr:rowOff>120650</xdr:rowOff>
    </xdr:from>
    <xdr:to>
      <xdr:col>2</xdr:col>
      <xdr:colOff>285750</xdr:colOff>
      <xdr:row>94</xdr:row>
      <xdr:rowOff>19050</xdr:rowOff>
    </xdr:to>
    <xdr:sp macro="" textlink="">
      <xdr:nvSpPr>
        <xdr:cNvPr id="65" name="Rectangle 64"/>
        <xdr:cNvSpPr/>
      </xdr:nvSpPr>
      <xdr:spPr>
        <a:xfrm>
          <a:off x="1593850" y="1735455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787400</xdr:colOff>
      <xdr:row>84</xdr:row>
      <xdr:rowOff>88900</xdr:rowOff>
    </xdr:from>
    <xdr:to>
      <xdr:col>1</xdr:col>
      <xdr:colOff>279400</xdr:colOff>
      <xdr:row>84</xdr:row>
      <xdr:rowOff>171450</xdr:rowOff>
    </xdr:to>
    <xdr:sp macro="" textlink="">
      <xdr:nvSpPr>
        <xdr:cNvPr id="66" name="Rectangle 65"/>
        <xdr:cNvSpPr/>
      </xdr:nvSpPr>
      <xdr:spPr>
        <a:xfrm>
          <a:off x="787400" y="1566545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638175</xdr:colOff>
      <xdr:row>85</xdr:row>
      <xdr:rowOff>73025</xdr:rowOff>
    </xdr:from>
    <xdr:to>
      <xdr:col>0</xdr:col>
      <xdr:colOff>720725</xdr:colOff>
      <xdr:row>86</xdr:row>
      <xdr:rowOff>180975</xdr:rowOff>
    </xdr:to>
    <xdr:sp macro="" textlink="">
      <xdr:nvSpPr>
        <xdr:cNvPr id="67" name="Rectangle 66"/>
        <xdr:cNvSpPr/>
      </xdr:nvSpPr>
      <xdr:spPr>
        <a:xfrm rot="5400000">
          <a:off x="533400" y="1593850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307975</xdr:colOff>
      <xdr:row>91</xdr:row>
      <xdr:rowOff>111125</xdr:rowOff>
    </xdr:from>
    <xdr:to>
      <xdr:col>2</xdr:col>
      <xdr:colOff>390525</xdr:colOff>
      <xdr:row>93</xdr:row>
      <xdr:rowOff>34925</xdr:rowOff>
    </xdr:to>
    <xdr:sp macro="" textlink="">
      <xdr:nvSpPr>
        <xdr:cNvPr id="68" name="Rectangle 67"/>
        <xdr:cNvSpPr/>
      </xdr:nvSpPr>
      <xdr:spPr>
        <a:xfrm rot="5400000">
          <a:off x="1803400" y="1708150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628650</xdr:colOff>
      <xdr:row>82</xdr:row>
      <xdr:rowOff>6350</xdr:rowOff>
    </xdr:from>
    <xdr:to>
      <xdr:col>1</xdr:col>
      <xdr:colOff>120650</xdr:colOff>
      <xdr:row>82</xdr:row>
      <xdr:rowOff>88900</xdr:rowOff>
    </xdr:to>
    <xdr:sp macro="" textlink="">
      <xdr:nvSpPr>
        <xdr:cNvPr id="69" name="Rectangle 68"/>
        <xdr:cNvSpPr/>
      </xdr:nvSpPr>
      <xdr:spPr>
        <a:xfrm>
          <a:off x="628650" y="1521460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146050</xdr:colOff>
      <xdr:row>81</xdr:row>
      <xdr:rowOff>177800</xdr:rowOff>
    </xdr:from>
    <xdr:to>
      <xdr:col>2</xdr:col>
      <xdr:colOff>438150</xdr:colOff>
      <xdr:row>82</xdr:row>
      <xdr:rowOff>76200</xdr:rowOff>
    </xdr:to>
    <xdr:sp macro="" textlink="">
      <xdr:nvSpPr>
        <xdr:cNvPr id="70" name="Rectangle 69"/>
        <xdr:cNvSpPr/>
      </xdr:nvSpPr>
      <xdr:spPr>
        <a:xfrm>
          <a:off x="1746250" y="15201900"/>
          <a:ext cx="292100" cy="825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473075</xdr:colOff>
      <xdr:row>80</xdr:row>
      <xdr:rowOff>98425</xdr:rowOff>
    </xdr:from>
    <xdr:to>
      <xdr:col>0</xdr:col>
      <xdr:colOff>539750</xdr:colOff>
      <xdr:row>81</xdr:row>
      <xdr:rowOff>133350</xdr:rowOff>
    </xdr:to>
    <xdr:sp macro="" textlink="">
      <xdr:nvSpPr>
        <xdr:cNvPr id="71" name="Rectangle 70"/>
        <xdr:cNvSpPr/>
      </xdr:nvSpPr>
      <xdr:spPr>
        <a:xfrm rot="5400000">
          <a:off x="396875" y="15014575"/>
          <a:ext cx="219075" cy="66675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517525</xdr:colOff>
      <xdr:row>80</xdr:row>
      <xdr:rowOff>98425</xdr:rowOff>
    </xdr:from>
    <xdr:to>
      <xdr:col>2</xdr:col>
      <xdr:colOff>584200</xdr:colOff>
      <xdr:row>81</xdr:row>
      <xdr:rowOff>133350</xdr:rowOff>
    </xdr:to>
    <xdr:sp macro="" textlink="">
      <xdr:nvSpPr>
        <xdr:cNvPr id="72" name="Rectangle 71"/>
        <xdr:cNvSpPr/>
      </xdr:nvSpPr>
      <xdr:spPr>
        <a:xfrm rot="5400000">
          <a:off x="2041525" y="15014575"/>
          <a:ext cx="219075" cy="66675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4</xdr:col>
      <xdr:colOff>203201</xdr:colOff>
      <xdr:row>77</xdr:row>
      <xdr:rowOff>152400</xdr:rowOff>
    </xdr:from>
    <xdr:to>
      <xdr:col>8</xdr:col>
      <xdr:colOff>76201</xdr:colOff>
      <xdr:row>90</xdr:row>
      <xdr:rowOff>7484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403601" y="14389100"/>
          <a:ext cx="2514600" cy="2312534"/>
        </a:xfrm>
        <a:prstGeom prst="rect">
          <a:avLst/>
        </a:prstGeom>
      </xdr:spPr>
    </xdr:pic>
    <xdr:clientData/>
  </xdr:twoCellAnchor>
  <xdr:twoCellAnchor>
    <xdr:from>
      <xdr:col>0</xdr:col>
      <xdr:colOff>603250</xdr:colOff>
      <xdr:row>84</xdr:row>
      <xdr:rowOff>88900</xdr:rowOff>
    </xdr:from>
    <xdr:to>
      <xdr:col>2</xdr:col>
      <xdr:colOff>419100</xdr:colOff>
      <xdr:row>89</xdr:row>
      <xdr:rowOff>76200</xdr:rowOff>
    </xdr:to>
    <xdr:cxnSp macro="">
      <xdr:nvCxnSpPr>
        <xdr:cNvPr id="75" name="Connecteur droit 74"/>
        <xdr:cNvCxnSpPr/>
      </xdr:nvCxnSpPr>
      <xdr:spPr>
        <a:xfrm rot="10800000" flipV="1">
          <a:off x="603250" y="15665450"/>
          <a:ext cx="1416050" cy="908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89</xdr:row>
      <xdr:rowOff>69850</xdr:rowOff>
    </xdr:from>
    <xdr:to>
      <xdr:col>2</xdr:col>
      <xdr:colOff>425450</xdr:colOff>
      <xdr:row>94</xdr:row>
      <xdr:rowOff>25400</xdr:rowOff>
    </xdr:to>
    <xdr:cxnSp macro="">
      <xdr:nvCxnSpPr>
        <xdr:cNvPr id="77" name="Connecteur droit 76"/>
        <xdr:cNvCxnSpPr/>
      </xdr:nvCxnSpPr>
      <xdr:spPr>
        <a:xfrm rot="10800000">
          <a:off x="590550" y="16567150"/>
          <a:ext cx="1435100" cy="876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584200</xdr:colOff>
      <xdr:row>92</xdr:row>
      <xdr:rowOff>66304</xdr:rowOff>
    </xdr:from>
    <xdr:to>
      <xdr:col>8</xdr:col>
      <xdr:colOff>724584</xdr:colOff>
      <xdr:row>104</xdr:row>
      <xdr:rowOff>9936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984500" y="17116054"/>
          <a:ext cx="3582084" cy="2153432"/>
        </a:xfrm>
        <a:prstGeom prst="rect">
          <a:avLst/>
        </a:prstGeom>
      </xdr:spPr>
    </xdr:pic>
    <xdr:clientData/>
  </xdr:twoCellAnchor>
  <xdr:twoCellAnchor editAs="oneCell">
    <xdr:from>
      <xdr:col>9</xdr:col>
      <xdr:colOff>25401</xdr:colOff>
      <xdr:row>82</xdr:row>
      <xdr:rowOff>12700</xdr:rowOff>
    </xdr:from>
    <xdr:to>
      <xdr:col>10</xdr:col>
      <xdr:colOff>241301</xdr:colOff>
      <xdr:row>88</xdr:row>
      <xdr:rowOff>9113</xdr:rowOff>
    </xdr:to>
    <xdr:pic>
      <xdr:nvPicPr>
        <xdr:cNvPr id="79" name="Image 78" descr="Cartouche silicone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01" y="15233650"/>
          <a:ext cx="1016000" cy="1101313"/>
        </a:xfrm>
        <a:prstGeom prst="rect">
          <a:avLst/>
        </a:prstGeom>
      </xdr:spPr>
    </xdr:pic>
    <xdr:clientData/>
  </xdr:twoCellAnchor>
  <xdr:twoCellAnchor editAs="oneCell">
    <xdr:from>
      <xdr:col>11</xdr:col>
      <xdr:colOff>86500</xdr:colOff>
      <xdr:row>82</xdr:row>
      <xdr:rowOff>143650</xdr:rowOff>
    </xdr:from>
    <xdr:to>
      <xdr:col>12</xdr:col>
      <xdr:colOff>755650</xdr:colOff>
      <xdr:row>88</xdr:row>
      <xdr:rowOff>18250</xdr:rowOff>
    </xdr:to>
    <xdr:pic>
      <xdr:nvPicPr>
        <xdr:cNvPr id="80" name="Image 79" descr="Ce fourchette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328800" y="15364600"/>
          <a:ext cx="1469250" cy="979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145200</xdr:colOff>
      <xdr:row>76</xdr:row>
      <xdr:rowOff>176950</xdr:rowOff>
    </xdr:from>
    <xdr:to>
      <xdr:col>11</xdr:col>
      <xdr:colOff>236274</xdr:colOff>
      <xdr:row>80</xdr:row>
      <xdr:rowOff>63500</xdr:rowOff>
    </xdr:to>
    <xdr:pic>
      <xdr:nvPicPr>
        <xdr:cNvPr id="82" name="Image 81" descr="Ciseau à joint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587400" y="14229500"/>
          <a:ext cx="891174" cy="673950"/>
        </a:xfrm>
        <a:prstGeom prst="rect">
          <a:avLst/>
        </a:prstGeom>
      </xdr:spPr>
    </xdr:pic>
    <xdr:clientData/>
  </xdr:twoCellAnchor>
  <xdr:twoCellAnchor editAs="oneCell">
    <xdr:from>
      <xdr:col>13</xdr:col>
      <xdr:colOff>320600</xdr:colOff>
      <xdr:row>82</xdr:row>
      <xdr:rowOff>15800</xdr:rowOff>
    </xdr:from>
    <xdr:to>
      <xdr:col>14</xdr:col>
      <xdr:colOff>577850</xdr:colOff>
      <xdr:row>87</xdr:row>
      <xdr:rowOff>152400</xdr:rowOff>
    </xdr:to>
    <xdr:pic>
      <xdr:nvPicPr>
        <xdr:cNvPr id="83" name="Image 82" descr="compriband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163100" y="15236750"/>
          <a:ext cx="1057350" cy="10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97</xdr:row>
      <xdr:rowOff>158750</xdr:rowOff>
    </xdr:from>
    <xdr:to>
      <xdr:col>2</xdr:col>
      <xdr:colOff>615950</xdr:colOff>
      <xdr:row>104</xdr:row>
      <xdr:rowOff>165100</xdr:rowOff>
    </xdr:to>
    <xdr:pic>
      <xdr:nvPicPr>
        <xdr:cNvPr id="84" name="Image 83" descr="cales autodrainante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1150" y="18129250"/>
          <a:ext cx="1905000" cy="129540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</xdr:colOff>
      <xdr:row>89</xdr:row>
      <xdr:rowOff>107950</xdr:rowOff>
    </xdr:from>
    <xdr:to>
      <xdr:col>10</xdr:col>
      <xdr:colOff>469900</xdr:colOff>
      <xdr:row>92</xdr:row>
      <xdr:rowOff>18430</xdr:rowOff>
    </xdr:to>
    <xdr:pic>
      <xdr:nvPicPr>
        <xdr:cNvPr id="85" name="Image 84" descr="Vis inox 6x50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667500" y="16617950"/>
          <a:ext cx="1244600" cy="462930"/>
        </a:xfrm>
        <a:prstGeom prst="rect">
          <a:avLst/>
        </a:prstGeom>
      </xdr:spPr>
    </xdr:pic>
    <xdr:clientData/>
  </xdr:twoCellAnchor>
  <xdr:twoCellAnchor editAs="oneCell">
    <xdr:from>
      <xdr:col>15</xdr:col>
      <xdr:colOff>501650</xdr:colOff>
      <xdr:row>89</xdr:row>
      <xdr:rowOff>158750</xdr:rowOff>
    </xdr:from>
    <xdr:to>
      <xdr:col>16</xdr:col>
      <xdr:colOff>730250</xdr:colOff>
      <xdr:row>94</xdr:row>
      <xdr:rowOff>172060</xdr:rowOff>
    </xdr:to>
    <xdr:pic>
      <xdr:nvPicPr>
        <xdr:cNvPr id="86" name="Image 85" descr="microfibre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944350" y="16668750"/>
          <a:ext cx="1028700" cy="934060"/>
        </a:xfrm>
        <a:prstGeom prst="rect">
          <a:avLst/>
        </a:prstGeom>
      </xdr:spPr>
    </xdr:pic>
    <xdr:clientData/>
  </xdr:twoCellAnchor>
  <xdr:twoCellAnchor editAs="oneCell">
    <xdr:from>
      <xdr:col>10</xdr:col>
      <xdr:colOff>454800</xdr:colOff>
      <xdr:row>91</xdr:row>
      <xdr:rowOff>175400</xdr:rowOff>
    </xdr:from>
    <xdr:to>
      <xdr:col>11</xdr:col>
      <xdr:colOff>558800</xdr:colOff>
      <xdr:row>96</xdr:row>
      <xdr:rowOff>158750</xdr:rowOff>
    </xdr:to>
    <xdr:pic>
      <xdr:nvPicPr>
        <xdr:cNvPr id="87" name="Image 86" descr="Nettoyant ALU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97000" y="17053700"/>
          <a:ext cx="904100" cy="904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287300</xdr:colOff>
      <xdr:row>96</xdr:row>
      <xdr:rowOff>173000</xdr:rowOff>
    </xdr:from>
    <xdr:to>
      <xdr:col>16</xdr:col>
      <xdr:colOff>793381</xdr:colOff>
      <xdr:row>98</xdr:row>
      <xdr:rowOff>158750</xdr:rowOff>
    </xdr:to>
    <xdr:pic>
      <xdr:nvPicPr>
        <xdr:cNvPr id="88" name="Image 87" descr="Niveau à bulle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129800" y="17972050"/>
          <a:ext cx="2906381" cy="354050"/>
        </a:xfrm>
        <a:prstGeom prst="rect">
          <a:avLst/>
        </a:prstGeom>
      </xdr:spPr>
    </xdr:pic>
    <xdr:clientData/>
  </xdr:twoCellAnchor>
  <xdr:twoCellAnchor editAs="oneCell">
    <xdr:from>
      <xdr:col>9</xdr:col>
      <xdr:colOff>75350</xdr:colOff>
      <xdr:row>93</xdr:row>
      <xdr:rowOff>88050</xdr:rowOff>
    </xdr:from>
    <xdr:to>
      <xdr:col>10</xdr:col>
      <xdr:colOff>304800</xdr:colOff>
      <xdr:row>99</xdr:row>
      <xdr:rowOff>12700</xdr:rowOff>
    </xdr:to>
    <xdr:pic>
      <xdr:nvPicPr>
        <xdr:cNvPr id="89" name="Image 88" descr="niveau-laser-autostabilisateur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717450" y="17334650"/>
          <a:ext cx="1029550" cy="102955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98</xdr:row>
      <xdr:rowOff>95250</xdr:rowOff>
    </xdr:from>
    <xdr:to>
      <xdr:col>11</xdr:col>
      <xdr:colOff>603250</xdr:colOff>
      <xdr:row>102</xdr:row>
      <xdr:rowOff>114300</xdr:rowOff>
    </xdr:to>
    <xdr:pic>
      <xdr:nvPicPr>
        <xdr:cNvPr id="90" name="Image 89" descr="Fil à plomb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089900" y="18249900"/>
          <a:ext cx="755650" cy="755650"/>
        </a:xfrm>
        <a:prstGeom prst="rect">
          <a:avLst/>
        </a:prstGeom>
      </xdr:spPr>
    </xdr:pic>
    <xdr:clientData/>
  </xdr:twoCellAnchor>
  <xdr:twoCellAnchor editAs="oneCell">
    <xdr:from>
      <xdr:col>11</xdr:col>
      <xdr:colOff>781050</xdr:colOff>
      <xdr:row>99</xdr:row>
      <xdr:rowOff>106241</xdr:rowOff>
    </xdr:from>
    <xdr:to>
      <xdr:col>13</xdr:col>
      <xdr:colOff>50800</xdr:colOff>
      <xdr:row>105</xdr:row>
      <xdr:rowOff>38589</xdr:rowOff>
    </xdr:to>
    <xdr:pic>
      <xdr:nvPicPr>
        <xdr:cNvPr id="91" name="Image 90" descr="Rouleau papier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9023350" y="18457741"/>
          <a:ext cx="869950" cy="1037248"/>
        </a:xfrm>
        <a:prstGeom prst="rect">
          <a:avLst/>
        </a:prstGeom>
      </xdr:spPr>
    </xdr:pic>
    <xdr:clientData/>
  </xdr:twoCellAnchor>
  <xdr:twoCellAnchor editAs="oneCell">
    <xdr:from>
      <xdr:col>13</xdr:col>
      <xdr:colOff>302400</xdr:colOff>
      <xdr:row>99</xdr:row>
      <xdr:rowOff>48400</xdr:rowOff>
    </xdr:from>
    <xdr:to>
      <xdr:col>15</xdr:col>
      <xdr:colOff>83325</xdr:colOff>
      <xdr:row>104</xdr:row>
      <xdr:rowOff>70625</xdr:rowOff>
    </xdr:to>
    <xdr:pic>
      <xdr:nvPicPr>
        <xdr:cNvPr id="92" name="Image 91" descr="Serre joint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144900" y="18399900"/>
          <a:ext cx="1381125" cy="942975"/>
        </a:xfrm>
        <a:prstGeom prst="rect">
          <a:avLst/>
        </a:prstGeom>
      </xdr:spPr>
    </xdr:pic>
    <xdr:clientData/>
  </xdr:twoCellAnchor>
  <xdr:twoCellAnchor editAs="oneCell">
    <xdr:from>
      <xdr:col>13</xdr:col>
      <xdr:colOff>69850</xdr:colOff>
      <xdr:row>89</xdr:row>
      <xdr:rowOff>165101</xdr:rowOff>
    </xdr:from>
    <xdr:to>
      <xdr:col>13</xdr:col>
      <xdr:colOff>597105</xdr:colOff>
      <xdr:row>93</xdr:row>
      <xdr:rowOff>171451</xdr:rowOff>
    </xdr:to>
    <xdr:pic>
      <xdr:nvPicPr>
        <xdr:cNvPr id="93" name="Image 92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912350" y="16675101"/>
          <a:ext cx="527255" cy="7429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82</xdr:row>
      <xdr:rowOff>57150</xdr:rowOff>
    </xdr:from>
    <xdr:to>
      <xdr:col>16</xdr:col>
      <xdr:colOff>511928</xdr:colOff>
      <xdr:row>87</xdr:row>
      <xdr:rowOff>63500</xdr:rowOff>
    </xdr:to>
    <xdr:pic>
      <xdr:nvPicPr>
        <xdr:cNvPr id="94" name="Image 93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823700" y="15278100"/>
          <a:ext cx="931028" cy="927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196850</xdr:colOff>
      <xdr:row>90</xdr:row>
      <xdr:rowOff>25400</xdr:rowOff>
    </xdr:from>
    <xdr:to>
      <xdr:col>15</xdr:col>
      <xdr:colOff>82550</xdr:colOff>
      <xdr:row>94</xdr:row>
      <xdr:rowOff>157480</xdr:rowOff>
    </xdr:to>
    <xdr:pic>
      <xdr:nvPicPr>
        <xdr:cNvPr id="95" name="Image 94" descr="perceuse portative.bmp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0839450" y="16719550"/>
          <a:ext cx="6858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558800</xdr:colOff>
      <xdr:row>101</xdr:row>
      <xdr:rowOff>12700</xdr:rowOff>
    </xdr:from>
    <xdr:to>
      <xdr:col>16</xdr:col>
      <xdr:colOff>673100</xdr:colOff>
      <xdr:row>104</xdr:row>
      <xdr:rowOff>177800</xdr:rowOff>
    </xdr:to>
    <xdr:pic>
      <xdr:nvPicPr>
        <xdr:cNvPr id="96" name="Image 95" descr="perforateur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2001500" y="18732500"/>
          <a:ext cx="914400" cy="7175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100</xdr:row>
      <xdr:rowOff>139700</xdr:rowOff>
    </xdr:from>
    <xdr:to>
      <xdr:col>10</xdr:col>
      <xdr:colOff>6350</xdr:colOff>
      <xdr:row>105</xdr:row>
      <xdr:rowOff>107950</xdr:rowOff>
    </xdr:to>
    <xdr:pic>
      <xdr:nvPicPr>
        <xdr:cNvPr id="97" name="Image 9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737350" y="18675350"/>
          <a:ext cx="711200" cy="889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82550</xdr:colOff>
      <xdr:row>90</xdr:row>
      <xdr:rowOff>76200</xdr:rowOff>
    </xdr:from>
    <xdr:to>
      <xdr:col>12</xdr:col>
      <xdr:colOff>441277</xdr:colOff>
      <xdr:row>95</xdr:row>
      <xdr:rowOff>133350</xdr:rowOff>
    </xdr:to>
    <xdr:pic>
      <xdr:nvPicPr>
        <xdr:cNvPr id="98" name="Image 9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124950" y="16770350"/>
          <a:ext cx="358727" cy="977900"/>
        </a:xfrm>
        <a:prstGeom prst="rect">
          <a:avLst/>
        </a:prstGeom>
      </xdr:spPr>
    </xdr:pic>
    <xdr:clientData/>
  </xdr:twoCellAnchor>
  <xdr:twoCellAnchor editAs="oneCell">
    <xdr:from>
      <xdr:col>20</xdr:col>
      <xdr:colOff>774700</xdr:colOff>
      <xdr:row>26</xdr:row>
      <xdr:rowOff>101601</xdr:rowOff>
    </xdr:from>
    <xdr:to>
      <xdr:col>23</xdr:col>
      <xdr:colOff>514152</xdr:colOff>
      <xdr:row>53</xdr:row>
      <xdr:rowOff>88901</xdr:rowOff>
    </xdr:to>
    <xdr:pic>
      <xdr:nvPicPr>
        <xdr:cNvPr id="100" name="Image 99" descr="OF imposte  coupe Vrt perspective.bmp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217900" y="4800601"/>
          <a:ext cx="2139752" cy="5035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431800</xdr:colOff>
      <xdr:row>41</xdr:row>
      <xdr:rowOff>95250</xdr:rowOff>
    </xdr:from>
    <xdr:to>
      <xdr:col>7</xdr:col>
      <xdr:colOff>250891</xdr:colOff>
      <xdr:row>53</xdr:row>
      <xdr:rowOff>32328</xdr:rowOff>
    </xdr:to>
    <xdr:grpSp>
      <xdr:nvGrpSpPr>
        <xdr:cNvPr id="2" name="Groupe 1"/>
        <xdr:cNvGrpSpPr/>
      </xdr:nvGrpSpPr>
      <xdr:grpSpPr>
        <a:xfrm flipH="1">
          <a:off x="4051300" y="7905750"/>
          <a:ext cx="1266891" cy="2223078"/>
          <a:chOff x="4273168" y="4424795"/>
          <a:chExt cx="1343091" cy="2146878"/>
        </a:xfrm>
      </xdr:grpSpPr>
      <xdr:pic>
        <xdr:nvPicPr>
          <xdr:cNvPr id="3" name="Image 2"/>
          <xdr:cNvPicPr>
            <a:picLocks noChangeAspect="1"/>
          </xdr:cNvPicPr>
        </xdr:nvPicPr>
        <xdr:blipFill>
          <a:blip xmlns:r="http://schemas.openxmlformats.org/officeDocument/2006/relationships" r:embed="rId1">
            <a:grayscl/>
          </a:blip>
          <a:stretch>
            <a:fillRect/>
          </a:stretch>
        </xdr:blipFill>
        <xdr:spPr>
          <a:xfrm>
            <a:off x="4273168" y="4424795"/>
            <a:ext cx="1343091" cy="2146878"/>
          </a:xfrm>
          <a:prstGeom prst="rect">
            <a:avLst/>
          </a:prstGeom>
        </xdr:spPr>
      </xdr:pic>
      <xdr:cxnSp macro="">
        <xdr:nvCxnSpPr>
          <xdr:cNvPr id="4" name="Connecteur droit 3"/>
          <xdr:cNvCxnSpPr/>
        </xdr:nvCxnSpPr>
        <xdr:spPr>
          <a:xfrm rot="10800000" flipV="1">
            <a:off x="4508500" y="5138305"/>
            <a:ext cx="958850" cy="688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/>
          <xdr:cNvCxnSpPr/>
        </xdr:nvCxnSpPr>
        <xdr:spPr>
          <a:xfrm rot="10800000">
            <a:off x="4483100" y="5839114"/>
            <a:ext cx="984250" cy="2545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/>
        </xdr:nvCxnSpPr>
        <xdr:spPr>
          <a:xfrm rot="5400000">
            <a:off x="4959350" y="4819650"/>
            <a:ext cx="1016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/>
          <xdr:cNvCxnSpPr/>
        </xdr:nvCxnSpPr>
        <xdr:spPr>
          <a:xfrm>
            <a:off x="4943926" y="4812393"/>
            <a:ext cx="140607" cy="226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679450</xdr:colOff>
      <xdr:row>25</xdr:row>
      <xdr:rowOff>38100</xdr:rowOff>
    </xdr:from>
    <xdr:to>
      <xdr:col>4</xdr:col>
      <xdr:colOff>215900</xdr:colOff>
      <xdr:row>25</xdr:row>
      <xdr:rowOff>234950</xdr:rowOff>
    </xdr:to>
    <xdr:sp macro="" textlink="">
      <xdr:nvSpPr>
        <xdr:cNvPr id="260" name="Rectangle 259"/>
        <xdr:cNvSpPr/>
      </xdr:nvSpPr>
      <xdr:spPr>
        <a:xfrm>
          <a:off x="2425700" y="10134600"/>
          <a:ext cx="1136650" cy="196850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25400</xdr:colOff>
      <xdr:row>24</xdr:row>
      <xdr:rowOff>82550</xdr:rowOff>
    </xdr:from>
    <xdr:to>
      <xdr:col>6</xdr:col>
      <xdr:colOff>707550</xdr:colOff>
      <xdr:row>26</xdr:row>
      <xdr:rowOff>228600</xdr:rowOff>
    </xdr:to>
    <xdr:pic>
      <xdr:nvPicPr>
        <xdr:cNvPr id="259" name="Image 258" descr="21520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2050" y="9791700"/>
          <a:ext cx="682150" cy="92075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15</xdr:row>
      <xdr:rowOff>31750</xdr:rowOff>
    </xdr:from>
    <xdr:to>
      <xdr:col>4</xdr:col>
      <xdr:colOff>431800</xdr:colOff>
      <xdr:row>15</xdr:row>
      <xdr:rowOff>247650</xdr:rowOff>
    </xdr:to>
    <xdr:sp macro="" textlink="">
      <xdr:nvSpPr>
        <xdr:cNvPr id="2" name="Freeform 17"/>
        <xdr:cNvSpPr>
          <a:spLocks/>
        </xdr:cNvSpPr>
      </xdr:nvSpPr>
      <xdr:spPr bwMode="auto">
        <a:xfrm flipV="1">
          <a:off x="2203450" y="334645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14</xdr:row>
      <xdr:rowOff>304800</xdr:rowOff>
    </xdr:from>
    <xdr:to>
      <xdr:col>4</xdr:col>
      <xdr:colOff>431800</xdr:colOff>
      <xdr:row>14</xdr:row>
      <xdr:rowOff>304800</xdr:rowOff>
    </xdr:to>
    <xdr:sp macro="" textlink="">
      <xdr:nvSpPr>
        <xdr:cNvPr id="3" name="Line 18"/>
        <xdr:cNvSpPr>
          <a:spLocks noChangeShapeType="1"/>
        </xdr:cNvSpPr>
      </xdr:nvSpPr>
      <xdr:spPr bwMode="auto">
        <a:xfrm>
          <a:off x="2216150" y="32321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14</xdr:row>
      <xdr:rowOff>152400</xdr:rowOff>
    </xdr:from>
    <xdr:to>
      <xdr:col>2</xdr:col>
      <xdr:colOff>673100</xdr:colOff>
      <xdr:row>16</xdr:row>
      <xdr:rowOff>0</xdr:rowOff>
    </xdr:to>
    <xdr:sp macro="" textlink="">
      <xdr:nvSpPr>
        <xdr:cNvPr id="4" name="Line 20"/>
        <xdr:cNvSpPr>
          <a:spLocks noChangeShapeType="1"/>
        </xdr:cNvSpPr>
      </xdr:nvSpPr>
      <xdr:spPr bwMode="auto">
        <a:xfrm>
          <a:off x="2019300" y="30797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14</xdr:row>
      <xdr:rowOff>184150</xdr:rowOff>
    </xdr:from>
    <xdr:to>
      <xdr:col>4</xdr:col>
      <xdr:colOff>590550</xdr:colOff>
      <xdr:row>16</xdr:row>
      <xdr:rowOff>31750</xdr:rowOff>
    </xdr:to>
    <xdr:sp macro="" textlink="">
      <xdr:nvSpPr>
        <xdr:cNvPr id="5" name="Line 21"/>
        <xdr:cNvSpPr>
          <a:spLocks noChangeShapeType="1"/>
        </xdr:cNvSpPr>
      </xdr:nvSpPr>
      <xdr:spPr bwMode="auto">
        <a:xfrm flipH="1">
          <a:off x="3536950" y="31115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15</xdr:row>
      <xdr:rowOff>329814</xdr:rowOff>
    </xdr:from>
    <xdr:to>
      <xdr:col>2</xdr:col>
      <xdr:colOff>688975</xdr:colOff>
      <xdr:row>17</xdr:row>
      <xdr:rowOff>0</xdr:rowOff>
    </xdr:to>
    <xdr:cxnSp macro="">
      <xdr:nvCxnSpPr>
        <xdr:cNvPr id="6" name="Connecteur droit 5"/>
        <xdr:cNvCxnSpPr/>
      </xdr:nvCxnSpPr>
      <xdr:spPr>
        <a:xfrm rot="10800000" flipH="1" flipV="1">
          <a:off x="2426043" y="364451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15</xdr:row>
      <xdr:rowOff>342514</xdr:rowOff>
    </xdr:from>
    <xdr:to>
      <xdr:col>4</xdr:col>
      <xdr:colOff>225425</xdr:colOff>
      <xdr:row>17</xdr:row>
      <xdr:rowOff>102</xdr:rowOff>
    </xdr:to>
    <xdr:cxnSp macro="">
      <xdr:nvCxnSpPr>
        <xdr:cNvPr id="7" name="Connecteur droit 6"/>
        <xdr:cNvCxnSpPr/>
      </xdr:nvCxnSpPr>
      <xdr:spPr>
        <a:xfrm>
          <a:off x="3567517" y="365721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16</xdr:row>
      <xdr:rowOff>282046</xdr:rowOff>
    </xdr:from>
    <xdr:to>
      <xdr:col>4</xdr:col>
      <xdr:colOff>227247</xdr:colOff>
      <xdr:row>16</xdr:row>
      <xdr:rowOff>283634</xdr:rowOff>
    </xdr:to>
    <xdr:cxnSp macro="">
      <xdr:nvCxnSpPr>
        <xdr:cNvPr id="8" name="Connecteur droit avec flèche 7"/>
        <xdr:cNvCxnSpPr/>
      </xdr:nvCxnSpPr>
      <xdr:spPr>
        <a:xfrm>
          <a:off x="2422276" y="398409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13</xdr:row>
      <xdr:rowOff>405606</xdr:rowOff>
    </xdr:from>
    <xdr:to>
      <xdr:col>6</xdr:col>
      <xdr:colOff>17180</xdr:colOff>
      <xdr:row>16</xdr:row>
      <xdr:rowOff>333362</xdr:rowOff>
    </xdr:to>
    <xdr:sp macro="" textlink="">
      <xdr:nvSpPr>
        <xdr:cNvPr id="9" name="Rectangle 8"/>
        <xdr:cNvSpPr/>
      </xdr:nvSpPr>
      <xdr:spPr>
        <a:xfrm>
          <a:off x="4795837" y="289480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659209</xdr:colOff>
      <xdr:row>16</xdr:row>
      <xdr:rowOff>182168</xdr:rowOff>
    </xdr:from>
    <xdr:to>
      <xdr:col>7</xdr:col>
      <xdr:colOff>259159</xdr:colOff>
      <xdr:row>16</xdr:row>
      <xdr:rowOff>336949</xdr:rowOff>
    </xdr:to>
    <xdr:sp macro="" textlink="">
      <xdr:nvSpPr>
        <xdr:cNvPr id="10" name="Rectangle 9"/>
        <xdr:cNvSpPr/>
      </xdr:nvSpPr>
      <xdr:spPr>
        <a:xfrm rot="5400000">
          <a:off x="5328443" y="3361534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13</xdr:row>
      <xdr:rowOff>298450</xdr:rowOff>
    </xdr:from>
    <xdr:to>
      <xdr:col>3</xdr:col>
      <xdr:colOff>50800</xdr:colOff>
      <xdr:row>15</xdr:row>
      <xdr:rowOff>44450</xdr:rowOff>
    </xdr:to>
    <xdr:pic>
      <xdr:nvPicPr>
        <xdr:cNvPr id="11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297180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</xdr:row>
      <xdr:rowOff>285750</xdr:rowOff>
    </xdr:from>
    <xdr:to>
      <xdr:col>4</xdr:col>
      <xdr:colOff>190500</xdr:colOff>
      <xdr:row>15</xdr:row>
      <xdr:rowOff>38100</xdr:rowOff>
    </xdr:to>
    <xdr:pic>
      <xdr:nvPicPr>
        <xdr:cNvPr id="12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296862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15</xdr:row>
      <xdr:rowOff>57150</xdr:rowOff>
    </xdr:from>
    <xdr:to>
      <xdr:col>4</xdr:col>
      <xdr:colOff>31750</xdr:colOff>
      <xdr:row>15</xdr:row>
      <xdr:rowOff>228600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3175000" y="33718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15</xdr:row>
      <xdr:rowOff>44450</xdr:rowOff>
    </xdr:from>
    <xdr:to>
      <xdr:col>3</xdr:col>
      <xdr:colOff>158750</xdr:colOff>
      <xdr:row>15</xdr:row>
      <xdr:rowOff>209550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2508250" y="335915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31750</xdr:colOff>
      <xdr:row>14</xdr:row>
      <xdr:rowOff>247650</xdr:rowOff>
    </xdr:from>
    <xdr:to>
      <xdr:col>7</xdr:col>
      <xdr:colOff>82550</xdr:colOff>
      <xdr:row>16</xdr:row>
      <xdr:rowOff>184150</xdr:rowOff>
    </xdr:to>
    <xdr:pic>
      <xdr:nvPicPr>
        <xdr:cNvPr id="1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78400" y="3175000"/>
          <a:ext cx="850900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292100</xdr:colOff>
      <xdr:row>15</xdr:row>
      <xdr:rowOff>6350</xdr:rowOff>
    </xdr:from>
    <xdr:to>
      <xdr:col>7</xdr:col>
      <xdr:colOff>749300</xdr:colOff>
      <xdr:row>15</xdr:row>
      <xdr:rowOff>190500</xdr:rowOff>
    </xdr:to>
    <xdr:grpSp>
      <xdr:nvGrpSpPr>
        <xdr:cNvPr id="16" name="Group 32"/>
        <xdr:cNvGrpSpPr>
          <a:grpSpLocks/>
        </xdr:cNvGrpSpPr>
      </xdr:nvGrpSpPr>
      <xdr:grpSpPr bwMode="auto">
        <a:xfrm>
          <a:off x="5768975" y="3349625"/>
          <a:ext cx="457200" cy="184150"/>
          <a:chOff x="836" y="332"/>
          <a:chExt cx="80" cy="15"/>
        </a:xfrm>
      </xdr:grpSpPr>
      <xdr:sp macro="" textlink="">
        <xdr:nvSpPr>
          <xdr:cNvPr id="17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152400</xdr:colOff>
      <xdr:row>15</xdr:row>
      <xdr:rowOff>234950</xdr:rowOff>
    </xdr:from>
    <xdr:to>
      <xdr:col>7</xdr:col>
      <xdr:colOff>38100</xdr:colOff>
      <xdr:row>16</xdr:row>
      <xdr:rowOff>171450</xdr:rowOff>
    </xdr:to>
    <xdr:sp macro="" textlink="">
      <xdr:nvSpPr>
        <xdr:cNvPr id="20" name="Rectangle 31" descr="Chêne"/>
        <xdr:cNvSpPr>
          <a:spLocks noChangeArrowheads="1"/>
        </xdr:cNvSpPr>
      </xdr:nvSpPr>
      <xdr:spPr bwMode="auto">
        <a:xfrm>
          <a:off x="5099050" y="3549650"/>
          <a:ext cx="685800" cy="3238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69850</xdr:colOff>
      <xdr:row>14</xdr:row>
      <xdr:rowOff>311150</xdr:rowOff>
    </xdr:from>
    <xdr:to>
      <xdr:col>7</xdr:col>
      <xdr:colOff>228600</xdr:colOff>
      <xdr:row>16</xdr:row>
      <xdr:rowOff>184150</xdr:rowOff>
    </xdr:to>
    <xdr:sp macro="" textlink="">
      <xdr:nvSpPr>
        <xdr:cNvPr id="21" name="Rectangle 31" descr="Chêne"/>
        <xdr:cNvSpPr>
          <a:spLocks noChangeArrowheads="1"/>
        </xdr:cNvSpPr>
      </xdr:nvSpPr>
      <xdr:spPr bwMode="auto">
        <a:xfrm rot="5400000">
          <a:off x="5572125" y="348297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101600</xdr:colOff>
      <xdr:row>14</xdr:row>
      <xdr:rowOff>82550</xdr:rowOff>
    </xdr:from>
    <xdr:to>
      <xdr:col>6</xdr:col>
      <xdr:colOff>781050</xdr:colOff>
      <xdr:row>14</xdr:row>
      <xdr:rowOff>234950</xdr:rowOff>
    </xdr:to>
    <xdr:sp macro="" textlink="">
      <xdr:nvSpPr>
        <xdr:cNvPr id="22" name="Rectangle 31" descr="Chêne"/>
        <xdr:cNvSpPr>
          <a:spLocks noChangeArrowheads="1"/>
        </xdr:cNvSpPr>
      </xdr:nvSpPr>
      <xdr:spPr bwMode="auto">
        <a:xfrm rot="10800000">
          <a:off x="5048250" y="3009900"/>
          <a:ext cx="679450" cy="152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13</xdr:row>
      <xdr:rowOff>50800</xdr:rowOff>
    </xdr:from>
    <xdr:to>
      <xdr:col>6</xdr:col>
      <xdr:colOff>520700</xdr:colOff>
      <xdr:row>14</xdr:row>
      <xdr:rowOff>31750</xdr:rowOff>
    </xdr:to>
    <xdr:grpSp>
      <xdr:nvGrpSpPr>
        <xdr:cNvPr id="23" name="Group 32"/>
        <xdr:cNvGrpSpPr>
          <a:grpSpLocks/>
        </xdr:cNvGrpSpPr>
      </xdr:nvGrpSpPr>
      <xdr:grpSpPr bwMode="auto">
        <a:xfrm rot="-5400000">
          <a:off x="4956175" y="2705100"/>
          <a:ext cx="419100" cy="139700"/>
          <a:chOff x="836" y="332"/>
          <a:chExt cx="80" cy="15"/>
        </a:xfrm>
      </xdr:grpSpPr>
      <xdr:sp macro="" textlink="">
        <xdr:nvSpPr>
          <xdr:cNvPr id="2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538957</xdr:colOff>
      <xdr:row>14</xdr:row>
      <xdr:rowOff>267493</xdr:rowOff>
    </xdr:from>
    <xdr:to>
      <xdr:col>5</xdr:col>
      <xdr:colOff>540545</xdr:colOff>
      <xdr:row>16</xdr:row>
      <xdr:rowOff>156398</xdr:rowOff>
    </xdr:to>
    <xdr:cxnSp macro="">
      <xdr:nvCxnSpPr>
        <xdr:cNvPr id="27" name="Connecteur droit avec flèche 26"/>
        <xdr:cNvCxnSpPr/>
      </xdr:nvCxnSpPr>
      <xdr:spPr>
        <a:xfrm rot="5400000">
          <a:off x="4354498" y="3525852"/>
          <a:ext cx="66360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14</xdr:row>
      <xdr:rowOff>257175</xdr:rowOff>
    </xdr:from>
    <xdr:to>
      <xdr:col>5</xdr:col>
      <xdr:colOff>746125</xdr:colOff>
      <xdr:row>14</xdr:row>
      <xdr:rowOff>257175</xdr:rowOff>
    </xdr:to>
    <xdr:cxnSp macro="">
      <xdr:nvCxnSpPr>
        <xdr:cNvPr id="28" name="Connecteur droit 27"/>
        <xdr:cNvCxnSpPr/>
      </xdr:nvCxnSpPr>
      <xdr:spPr>
        <a:xfrm rot="10800000">
          <a:off x="4594225" y="3184525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16</xdr:row>
      <xdr:rowOff>171451</xdr:rowOff>
    </xdr:from>
    <xdr:to>
      <xdr:col>5</xdr:col>
      <xdr:colOff>668583</xdr:colOff>
      <xdr:row>16</xdr:row>
      <xdr:rowOff>173836</xdr:rowOff>
    </xdr:to>
    <xdr:cxnSp macro="">
      <xdr:nvCxnSpPr>
        <xdr:cNvPr id="29" name="Connecteur droit 28"/>
        <xdr:cNvCxnSpPr/>
      </xdr:nvCxnSpPr>
      <xdr:spPr>
        <a:xfrm rot="10800000">
          <a:off x="4629150" y="387350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20</xdr:row>
      <xdr:rowOff>31750</xdr:rowOff>
    </xdr:from>
    <xdr:to>
      <xdr:col>4</xdr:col>
      <xdr:colOff>431800</xdr:colOff>
      <xdr:row>20</xdr:row>
      <xdr:rowOff>247650</xdr:rowOff>
    </xdr:to>
    <xdr:sp macro="" textlink="">
      <xdr:nvSpPr>
        <xdr:cNvPr id="30" name="Freeform 17"/>
        <xdr:cNvSpPr>
          <a:spLocks/>
        </xdr:cNvSpPr>
      </xdr:nvSpPr>
      <xdr:spPr bwMode="auto">
        <a:xfrm flipV="1">
          <a:off x="2203450" y="504190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19</xdr:row>
      <xdr:rowOff>304800</xdr:rowOff>
    </xdr:from>
    <xdr:to>
      <xdr:col>4</xdr:col>
      <xdr:colOff>431800</xdr:colOff>
      <xdr:row>19</xdr:row>
      <xdr:rowOff>304800</xdr:rowOff>
    </xdr:to>
    <xdr:sp macro="" textlink="">
      <xdr:nvSpPr>
        <xdr:cNvPr id="31" name="Line 18"/>
        <xdr:cNvSpPr>
          <a:spLocks noChangeShapeType="1"/>
        </xdr:cNvSpPr>
      </xdr:nvSpPr>
      <xdr:spPr bwMode="auto">
        <a:xfrm>
          <a:off x="2216150" y="49276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19</xdr:row>
      <xdr:rowOff>152400</xdr:rowOff>
    </xdr:from>
    <xdr:to>
      <xdr:col>2</xdr:col>
      <xdr:colOff>673100</xdr:colOff>
      <xdr:row>21</xdr:row>
      <xdr:rowOff>0</xdr:rowOff>
    </xdr:to>
    <xdr:sp macro="" textlink="">
      <xdr:nvSpPr>
        <xdr:cNvPr id="32" name="Line 20"/>
        <xdr:cNvSpPr>
          <a:spLocks noChangeShapeType="1"/>
        </xdr:cNvSpPr>
      </xdr:nvSpPr>
      <xdr:spPr bwMode="auto">
        <a:xfrm>
          <a:off x="2019300" y="47752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19</xdr:row>
      <xdr:rowOff>184150</xdr:rowOff>
    </xdr:from>
    <xdr:to>
      <xdr:col>4</xdr:col>
      <xdr:colOff>590550</xdr:colOff>
      <xdr:row>21</xdr:row>
      <xdr:rowOff>31750</xdr:rowOff>
    </xdr:to>
    <xdr:sp macro="" textlink="">
      <xdr:nvSpPr>
        <xdr:cNvPr id="33" name="Line 21"/>
        <xdr:cNvSpPr>
          <a:spLocks noChangeShapeType="1"/>
        </xdr:cNvSpPr>
      </xdr:nvSpPr>
      <xdr:spPr bwMode="auto">
        <a:xfrm flipH="1">
          <a:off x="3536950" y="48069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20</xdr:row>
      <xdr:rowOff>329814</xdr:rowOff>
    </xdr:from>
    <xdr:to>
      <xdr:col>2</xdr:col>
      <xdr:colOff>688975</xdr:colOff>
      <xdr:row>22</xdr:row>
      <xdr:rowOff>0</xdr:rowOff>
    </xdr:to>
    <xdr:cxnSp macro="">
      <xdr:nvCxnSpPr>
        <xdr:cNvPr id="34" name="Connecteur droit 33"/>
        <xdr:cNvCxnSpPr/>
      </xdr:nvCxnSpPr>
      <xdr:spPr>
        <a:xfrm rot="10800000" flipH="1" flipV="1">
          <a:off x="2426043" y="53399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20</xdr:row>
      <xdr:rowOff>342514</xdr:rowOff>
    </xdr:from>
    <xdr:to>
      <xdr:col>4</xdr:col>
      <xdr:colOff>225425</xdr:colOff>
      <xdr:row>22</xdr:row>
      <xdr:rowOff>102</xdr:rowOff>
    </xdr:to>
    <xdr:cxnSp macro="">
      <xdr:nvCxnSpPr>
        <xdr:cNvPr id="35" name="Connecteur droit 34"/>
        <xdr:cNvCxnSpPr/>
      </xdr:nvCxnSpPr>
      <xdr:spPr>
        <a:xfrm>
          <a:off x="3567517" y="53526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21</xdr:row>
      <xdr:rowOff>282046</xdr:rowOff>
    </xdr:from>
    <xdr:to>
      <xdr:col>4</xdr:col>
      <xdr:colOff>227247</xdr:colOff>
      <xdr:row>21</xdr:row>
      <xdr:rowOff>283634</xdr:rowOff>
    </xdr:to>
    <xdr:cxnSp macro="">
      <xdr:nvCxnSpPr>
        <xdr:cNvPr id="36" name="Connecteur droit avec flèche 35"/>
        <xdr:cNvCxnSpPr/>
      </xdr:nvCxnSpPr>
      <xdr:spPr>
        <a:xfrm>
          <a:off x="2422276" y="56795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18</xdr:row>
      <xdr:rowOff>405606</xdr:rowOff>
    </xdr:from>
    <xdr:to>
      <xdr:col>6</xdr:col>
      <xdr:colOff>17180</xdr:colOff>
      <xdr:row>21</xdr:row>
      <xdr:rowOff>333362</xdr:rowOff>
    </xdr:to>
    <xdr:sp macro="" textlink="">
      <xdr:nvSpPr>
        <xdr:cNvPr id="37" name="Rectangle 36"/>
        <xdr:cNvSpPr/>
      </xdr:nvSpPr>
      <xdr:spPr>
        <a:xfrm>
          <a:off x="4795837" y="459025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18</xdr:row>
      <xdr:rowOff>298450</xdr:rowOff>
    </xdr:from>
    <xdr:to>
      <xdr:col>3</xdr:col>
      <xdr:colOff>50800</xdr:colOff>
      <xdr:row>20</xdr:row>
      <xdr:rowOff>44450</xdr:rowOff>
    </xdr:to>
    <xdr:pic>
      <xdr:nvPicPr>
        <xdr:cNvPr id="3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46672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285750</xdr:rowOff>
    </xdr:from>
    <xdr:to>
      <xdr:col>4</xdr:col>
      <xdr:colOff>190500</xdr:colOff>
      <xdr:row>20</xdr:row>
      <xdr:rowOff>38100</xdr:rowOff>
    </xdr:to>
    <xdr:pic>
      <xdr:nvPicPr>
        <xdr:cNvPr id="3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46640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20</xdr:row>
      <xdr:rowOff>57150</xdr:rowOff>
    </xdr:from>
    <xdr:to>
      <xdr:col>4</xdr:col>
      <xdr:colOff>31750</xdr:colOff>
      <xdr:row>20</xdr:row>
      <xdr:rowOff>228600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3175000" y="50673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20</xdr:row>
      <xdr:rowOff>44450</xdr:rowOff>
    </xdr:from>
    <xdr:to>
      <xdr:col>3</xdr:col>
      <xdr:colOff>158750</xdr:colOff>
      <xdr:row>20</xdr:row>
      <xdr:rowOff>209550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2508250" y="50546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31750</xdr:colOff>
      <xdr:row>19</xdr:row>
      <xdr:rowOff>247650</xdr:rowOff>
    </xdr:from>
    <xdr:to>
      <xdr:col>7</xdr:col>
      <xdr:colOff>82550</xdr:colOff>
      <xdr:row>21</xdr:row>
      <xdr:rowOff>184150</xdr:rowOff>
    </xdr:to>
    <xdr:pic>
      <xdr:nvPicPr>
        <xdr:cNvPr id="4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78400" y="4870450"/>
          <a:ext cx="850900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292100</xdr:colOff>
      <xdr:row>20</xdr:row>
      <xdr:rowOff>6350</xdr:rowOff>
    </xdr:from>
    <xdr:to>
      <xdr:col>7</xdr:col>
      <xdr:colOff>749300</xdr:colOff>
      <xdr:row>20</xdr:row>
      <xdr:rowOff>190500</xdr:rowOff>
    </xdr:to>
    <xdr:grpSp>
      <xdr:nvGrpSpPr>
        <xdr:cNvPr id="43" name="Group 32"/>
        <xdr:cNvGrpSpPr>
          <a:grpSpLocks/>
        </xdr:cNvGrpSpPr>
      </xdr:nvGrpSpPr>
      <xdr:grpSpPr bwMode="auto">
        <a:xfrm>
          <a:off x="5768975" y="5054600"/>
          <a:ext cx="457200" cy="184150"/>
          <a:chOff x="836" y="332"/>
          <a:chExt cx="80" cy="15"/>
        </a:xfrm>
      </xdr:grpSpPr>
      <xdr:sp macro="" textlink="">
        <xdr:nvSpPr>
          <xdr:cNvPr id="4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152400</xdr:colOff>
      <xdr:row>20</xdr:row>
      <xdr:rowOff>234950</xdr:rowOff>
    </xdr:from>
    <xdr:to>
      <xdr:col>7</xdr:col>
      <xdr:colOff>38100</xdr:colOff>
      <xdr:row>21</xdr:row>
      <xdr:rowOff>171450</xdr:rowOff>
    </xdr:to>
    <xdr:sp macro="" textlink="">
      <xdr:nvSpPr>
        <xdr:cNvPr id="47" name="Rectangle 31" descr="Chêne"/>
        <xdr:cNvSpPr>
          <a:spLocks noChangeArrowheads="1"/>
        </xdr:cNvSpPr>
      </xdr:nvSpPr>
      <xdr:spPr bwMode="auto">
        <a:xfrm>
          <a:off x="5099050" y="5245100"/>
          <a:ext cx="685800" cy="3238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69850</xdr:colOff>
      <xdr:row>19</xdr:row>
      <xdr:rowOff>311150</xdr:rowOff>
    </xdr:from>
    <xdr:to>
      <xdr:col>7</xdr:col>
      <xdr:colOff>228600</xdr:colOff>
      <xdr:row>21</xdr:row>
      <xdr:rowOff>184150</xdr:rowOff>
    </xdr:to>
    <xdr:sp macro="" textlink="">
      <xdr:nvSpPr>
        <xdr:cNvPr id="48" name="Rectangle 31" descr="Chêne"/>
        <xdr:cNvSpPr>
          <a:spLocks noChangeArrowheads="1"/>
        </xdr:cNvSpPr>
      </xdr:nvSpPr>
      <xdr:spPr bwMode="auto">
        <a:xfrm rot="5400000">
          <a:off x="5572125" y="517842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101600</xdr:colOff>
      <xdr:row>19</xdr:row>
      <xdr:rowOff>82550</xdr:rowOff>
    </xdr:from>
    <xdr:to>
      <xdr:col>6</xdr:col>
      <xdr:colOff>781050</xdr:colOff>
      <xdr:row>19</xdr:row>
      <xdr:rowOff>234950</xdr:rowOff>
    </xdr:to>
    <xdr:sp macro="" textlink="">
      <xdr:nvSpPr>
        <xdr:cNvPr id="49" name="Rectangle 31" descr="Chêne"/>
        <xdr:cNvSpPr>
          <a:spLocks noChangeArrowheads="1"/>
        </xdr:cNvSpPr>
      </xdr:nvSpPr>
      <xdr:spPr bwMode="auto">
        <a:xfrm rot="10800000">
          <a:off x="5048250" y="4705350"/>
          <a:ext cx="679450" cy="152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18</xdr:row>
      <xdr:rowOff>50800</xdr:rowOff>
    </xdr:from>
    <xdr:to>
      <xdr:col>6</xdr:col>
      <xdr:colOff>520700</xdr:colOff>
      <xdr:row>19</xdr:row>
      <xdr:rowOff>31750</xdr:rowOff>
    </xdr:to>
    <xdr:grpSp>
      <xdr:nvGrpSpPr>
        <xdr:cNvPr id="50" name="Group 32"/>
        <xdr:cNvGrpSpPr>
          <a:grpSpLocks/>
        </xdr:cNvGrpSpPr>
      </xdr:nvGrpSpPr>
      <xdr:grpSpPr bwMode="auto">
        <a:xfrm rot="-5400000">
          <a:off x="4956175" y="4410075"/>
          <a:ext cx="419100" cy="139700"/>
          <a:chOff x="836" y="332"/>
          <a:chExt cx="80" cy="15"/>
        </a:xfrm>
      </xdr:grpSpPr>
      <xdr:sp macro="" textlink="">
        <xdr:nvSpPr>
          <xdr:cNvPr id="5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538957</xdr:colOff>
      <xdr:row>19</xdr:row>
      <xdr:rowOff>267493</xdr:rowOff>
    </xdr:from>
    <xdr:to>
      <xdr:col>5</xdr:col>
      <xdr:colOff>540545</xdr:colOff>
      <xdr:row>21</xdr:row>
      <xdr:rowOff>156398</xdr:rowOff>
    </xdr:to>
    <xdr:cxnSp macro="">
      <xdr:nvCxnSpPr>
        <xdr:cNvPr id="54" name="Connecteur droit avec flèche 53"/>
        <xdr:cNvCxnSpPr/>
      </xdr:nvCxnSpPr>
      <xdr:spPr>
        <a:xfrm rot="5400000">
          <a:off x="4354498" y="5221302"/>
          <a:ext cx="66360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19</xdr:row>
      <xdr:rowOff>257175</xdr:rowOff>
    </xdr:from>
    <xdr:to>
      <xdr:col>5</xdr:col>
      <xdr:colOff>746125</xdr:colOff>
      <xdr:row>19</xdr:row>
      <xdr:rowOff>257175</xdr:rowOff>
    </xdr:to>
    <xdr:cxnSp macro="">
      <xdr:nvCxnSpPr>
        <xdr:cNvPr id="55" name="Connecteur droit 54"/>
        <xdr:cNvCxnSpPr/>
      </xdr:nvCxnSpPr>
      <xdr:spPr>
        <a:xfrm rot="10800000">
          <a:off x="4594225" y="4879975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21</xdr:row>
      <xdr:rowOff>171451</xdr:rowOff>
    </xdr:from>
    <xdr:to>
      <xdr:col>5</xdr:col>
      <xdr:colOff>668583</xdr:colOff>
      <xdr:row>21</xdr:row>
      <xdr:rowOff>173836</xdr:rowOff>
    </xdr:to>
    <xdr:cxnSp macro="">
      <xdr:nvCxnSpPr>
        <xdr:cNvPr id="56" name="Connecteur droit 55"/>
        <xdr:cNvCxnSpPr/>
      </xdr:nvCxnSpPr>
      <xdr:spPr>
        <a:xfrm rot="10800000">
          <a:off x="4629150" y="556895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659209</xdr:colOff>
      <xdr:row>21</xdr:row>
      <xdr:rowOff>182169</xdr:rowOff>
    </xdr:from>
    <xdr:to>
      <xdr:col>7</xdr:col>
      <xdr:colOff>259159</xdr:colOff>
      <xdr:row>21</xdr:row>
      <xdr:rowOff>336950</xdr:rowOff>
    </xdr:to>
    <xdr:sp macro="" textlink="">
      <xdr:nvSpPr>
        <xdr:cNvPr id="57" name="Rectangle 56"/>
        <xdr:cNvSpPr/>
      </xdr:nvSpPr>
      <xdr:spPr>
        <a:xfrm rot="5400000">
          <a:off x="5328443" y="5056985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10</xdr:col>
      <xdr:colOff>88900</xdr:colOff>
      <xdr:row>15</xdr:row>
      <xdr:rowOff>133350</xdr:rowOff>
    </xdr:from>
    <xdr:to>
      <xdr:col>10</xdr:col>
      <xdr:colOff>730250</xdr:colOff>
      <xdr:row>16</xdr:row>
      <xdr:rowOff>222250</xdr:rowOff>
    </xdr:to>
    <xdr:pic>
      <xdr:nvPicPr>
        <xdr:cNvPr id="58" name="Image 71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35950" y="34480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20</xdr:row>
      <xdr:rowOff>120650</xdr:rowOff>
    </xdr:from>
    <xdr:to>
      <xdr:col>11</xdr:col>
      <xdr:colOff>0</xdr:colOff>
      <xdr:row>21</xdr:row>
      <xdr:rowOff>209550</xdr:rowOff>
    </xdr:to>
    <xdr:pic>
      <xdr:nvPicPr>
        <xdr:cNvPr id="59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51308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82550</xdr:colOff>
      <xdr:row>43</xdr:row>
      <xdr:rowOff>323850</xdr:rowOff>
    </xdr:from>
    <xdr:to>
      <xdr:col>9</xdr:col>
      <xdr:colOff>730250</xdr:colOff>
      <xdr:row>46</xdr:row>
      <xdr:rowOff>31750</xdr:rowOff>
    </xdr:to>
    <xdr:pic>
      <xdr:nvPicPr>
        <xdr:cNvPr id="60" name="Image 102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29400" y="11290300"/>
          <a:ext cx="14478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311150</xdr:colOff>
      <xdr:row>18</xdr:row>
      <xdr:rowOff>76200</xdr:rowOff>
    </xdr:from>
    <xdr:to>
      <xdr:col>9</xdr:col>
      <xdr:colOff>501650</xdr:colOff>
      <xdr:row>21</xdr:row>
      <xdr:rowOff>260350</xdr:rowOff>
    </xdr:to>
    <xdr:pic>
      <xdr:nvPicPr>
        <xdr:cNvPr id="61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58000" y="42608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317500</xdr:colOff>
      <xdr:row>13</xdr:row>
      <xdr:rowOff>82550</xdr:rowOff>
    </xdr:from>
    <xdr:to>
      <xdr:col>9</xdr:col>
      <xdr:colOff>508000</xdr:colOff>
      <xdr:row>16</xdr:row>
      <xdr:rowOff>266700</xdr:rowOff>
    </xdr:to>
    <xdr:pic>
      <xdr:nvPicPr>
        <xdr:cNvPr id="62" name="Image 104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64350" y="25717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330200</xdr:colOff>
      <xdr:row>43</xdr:row>
      <xdr:rowOff>355600</xdr:rowOff>
    </xdr:from>
    <xdr:to>
      <xdr:col>4</xdr:col>
      <xdr:colOff>171450</xdr:colOff>
      <xdr:row>46</xdr:row>
      <xdr:rowOff>323850</xdr:rowOff>
    </xdr:to>
    <xdr:pic>
      <xdr:nvPicPr>
        <xdr:cNvPr id="63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76450" y="11322050"/>
          <a:ext cx="1441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412750</xdr:colOff>
      <xdr:row>43</xdr:row>
      <xdr:rowOff>355600</xdr:rowOff>
    </xdr:from>
    <xdr:to>
      <xdr:col>5</xdr:col>
      <xdr:colOff>717550</xdr:colOff>
      <xdr:row>46</xdr:row>
      <xdr:rowOff>342900</xdr:rowOff>
    </xdr:to>
    <xdr:pic>
      <xdr:nvPicPr>
        <xdr:cNvPr id="64" name="Picture 113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759200" y="11322050"/>
          <a:ext cx="1104900" cy="1200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273050</xdr:colOff>
      <xdr:row>43</xdr:row>
      <xdr:rowOff>317500</xdr:rowOff>
    </xdr:from>
    <xdr:to>
      <xdr:col>7</xdr:col>
      <xdr:colOff>552450</xdr:colOff>
      <xdr:row>46</xdr:row>
      <xdr:rowOff>374650</xdr:rowOff>
    </xdr:to>
    <xdr:pic>
      <xdr:nvPicPr>
        <xdr:cNvPr id="65" name="Picture 1139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219700" y="11283950"/>
          <a:ext cx="107950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44</xdr:row>
      <xdr:rowOff>234950</xdr:rowOff>
    </xdr:from>
    <xdr:to>
      <xdr:col>10</xdr:col>
      <xdr:colOff>730250</xdr:colOff>
      <xdr:row>45</xdr:row>
      <xdr:rowOff>336550</xdr:rowOff>
    </xdr:to>
    <xdr:pic>
      <xdr:nvPicPr>
        <xdr:cNvPr id="66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163955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768350</xdr:colOff>
      <xdr:row>39</xdr:row>
      <xdr:rowOff>114300</xdr:rowOff>
    </xdr:from>
    <xdr:to>
      <xdr:col>10</xdr:col>
      <xdr:colOff>0</xdr:colOff>
      <xdr:row>41</xdr:row>
      <xdr:rowOff>82550</xdr:rowOff>
    </xdr:to>
    <xdr:pic>
      <xdr:nvPicPr>
        <xdr:cNvPr id="67" name="Image 114" descr="marqueur indélébil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315200" y="9823450"/>
          <a:ext cx="793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38</xdr:row>
      <xdr:rowOff>266700</xdr:rowOff>
    </xdr:from>
    <xdr:to>
      <xdr:col>9</xdr:col>
      <xdr:colOff>50800</xdr:colOff>
      <xdr:row>40</xdr:row>
      <xdr:rowOff>209550</xdr:rowOff>
    </xdr:to>
    <xdr:pic>
      <xdr:nvPicPr>
        <xdr:cNvPr id="68" name="Image 115" descr="Scotch profil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584950" y="9537700"/>
          <a:ext cx="812800" cy="76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88900</xdr:colOff>
      <xdr:row>38</xdr:row>
      <xdr:rowOff>76200</xdr:rowOff>
    </xdr:from>
    <xdr:to>
      <xdr:col>6</xdr:col>
      <xdr:colOff>342900</xdr:colOff>
      <xdr:row>41</xdr:row>
      <xdr:rowOff>374650</xdr:rowOff>
    </xdr:to>
    <xdr:pic>
      <xdr:nvPicPr>
        <xdr:cNvPr id="69" name="Image 116" descr="Signes d'établissement2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35450" y="9347200"/>
          <a:ext cx="1054100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482599</xdr:colOff>
      <xdr:row>39</xdr:row>
      <xdr:rowOff>104775</xdr:rowOff>
    </xdr:from>
    <xdr:to>
      <xdr:col>4</xdr:col>
      <xdr:colOff>625474</xdr:colOff>
      <xdr:row>41</xdr:row>
      <xdr:rowOff>361950</xdr:rowOff>
    </xdr:to>
    <xdr:sp macro="" textlink="">
      <xdr:nvSpPr>
        <xdr:cNvPr id="70" name="ZoneTexte 69"/>
        <xdr:cNvSpPr txBox="1"/>
      </xdr:nvSpPr>
      <xdr:spPr>
        <a:xfrm>
          <a:off x="2228849" y="9813925"/>
          <a:ext cx="1743075" cy="1031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*Signes d'établissement</a:t>
          </a:r>
        </a:p>
        <a:p>
          <a:r>
            <a:rPr lang="fr-FR" sz="1100">
              <a:latin typeface="Tahoma" pitchFamily="34" charset="0"/>
              <a:cs typeface="Tahoma" pitchFamily="34" charset="0"/>
            </a:rPr>
            <a:t>*Angles de coupes</a:t>
          </a:r>
        </a:p>
        <a:p>
          <a:r>
            <a:rPr lang="fr-FR" sz="1100">
              <a:latin typeface="Tahoma" pitchFamily="34" charset="0"/>
              <a:cs typeface="Tahoma" pitchFamily="34" charset="0"/>
            </a:rPr>
            <a:t>*Longueur</a:t>
          </a:r>
          <a:r>
            <a:rPr lang="fr-FR" sz="1100" baseline="0">
              <a:latin typeface="Tahoma" pitchFamily="34" charset="0"/>
              <a:cs typeface="Tahoma" pitchFamily="34" charset="0"/>
            </a:rPr>
            <a:t> du profil</a:t>
          </a:r>
        </a:p>
        <a:p>
          <a:r>
            <a:rPr lang="fr-FR" sz="1100" baseline="0">
              <a:latin typeface="Tahoma" pitchFamily="34" charset="0"/>
              <a:cs typeface="Tahoma" pitchFamily="34" charset="0"/>
            </a:rPr>
            <a:t>*Ref du profil</a:t>
          </a:r>
          <a:endParaRPr lang="fr-FR" sz="11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6</xdr:col>
      <xdr:colOff>539750</xdr:colOff>
      <xdr:row>38</xdr:row>
      <xdr:rowOff>95250</xdr:rowOff>
    </xdr:from>
    <xdr:to>
      <xdr:col>8</xdr:col>
      <xdr:colOff>0</xdr:colOff>
      <xdr:row>40</xdr:row>
      <xdr:rowOff>69850</xdr:rowOff>
    </xdr:to>
    <xdr:pic>
      <xdr:nvPicPr>
        <xdr:cNvPr id="71" name="Picture 1609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486400" y="9366250"/>
          <a:ext cx="10414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447675</xdr:colOff>
      <xdr:row>39</xdr:row>
      <xdr:rowOff>371475</xdr:rowOff>
    </xdr:from>
    <xdr:to>
      <xdr:col>7</xdr:col>
      <xdr:colOff>743007</xdr:colOff>
      <xdr:row>41</xdr:row>
      <xdr:rowOff>361950</xdr:rowOff>
    </xdr:to>
    <xdr:sp macro="" textlink="">
      <xdr:nvSpPr>
        <xdr:cNvPr id="72" name="ZoneTexte 71"/>
        <xdr:cNvSpPr txBox="1"/>
      </xdr:nvSpPr>
      <xdr:spPr>
        <a:xfrm>
          <a:off x="5394325" y="10080625"/>
          <a:ext cx="1095432" cy="765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Arrêter le scotch 2mm avant l'angle de coupe</a:t>
          </a:r>
        </a:p>
      </xdr:txBody>
    </xdr:sp>
    <xdr:clientData/>
  </xdr:twoCellAnchor>
  <xdr:twoCellAnchor>
    <xdr:from>
      <xdr:col>6</xdr:col>
      <xdr:colOff>549274</xdr:colOff>
      <xdr:row>39</xdr:row>
      <xdr:rowOff>95251</xdr:rowOff>
    </xdr:from>
    <xdr:to>
      <xdr:col>6</xdr:col>
      <xdr:colOff>660597</xdr:colOff>
      <xdr:row>40</xdr:row>
      <xdr:rowOff>28576</xdr:rowOff>
    </xdr:to>
    <xdr:cxnSp macro="">
      <xdr:nvCxnSpPr>
        <xdr:cNvPr id="73" name="Connecteur droit avec flèche 72"/>
        <xdr:cNvCxnSpPr/>
      </xdr:nvCxnSpPr>
      <xdr:spPr>
        <a:xfrm rot="5400000" flipH="1" flipV="1">
          <a:off x="5391248" y="9909077"/>
          <a:ext cx="320675" cy="11132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82550</xdr:colOff>
      <xdr:row>48</xdr:row>
      <xdr:rowOff>323850</xdr:rowOff>
    </xdr:from>
    <xdr:to>
      <xdr:col>9</xdr:col>
      <xdr:colOff>730250</xdr:colOff>
      <xdr:row>51</xdr:row>
      <xdr:rowOff>31750</xdr:rowOff>
    </xdr:to>
    <xdr:pic>
      <xdr:nvPicPr>
        <xdr:cNvPr id="74" name="Image 102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29400" y="12985750"/>
          <a:ext cx="14478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49</xdr:row>
      <xdr:rowOff>234950</xdr:rowOff>
    </xdr:from>
    <xdr:to>
      <xdr:col>10</xdr:col>
      <xdr:colOff>730250</xdr:colOff>
      <xdr:row>50</xdr:row>
      <xdr:rowOff>336550</xdr:rowOff>
    </xdr:to>
    <xdr:pic>
      <xdr:nvPicPr>
        <xdr:cNvPr id="75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333500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260350</xdr:colOff>
      <xdr:row>48</xdr:row>
      <xdr:rowOff>285750</xdr:rowOff>
    </xdr:from>
    <xdr:to>
      <xdr:col>5</xdr:col>
      <xdr:colOff>57150</xdr:colOff>
      <xdr:row>51</xdr:row>
      <xdr:rowOff>336550</xdr:rowOff>
    </xdr:to>
    <xdr:pic>
      <xdr:nvPicPr>
        <xdr:cNvPr id="76" name="Picture 1831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06600" y="12947650"/>
          <a:ext cx="2197100" cy="1263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641350</xdr:colOff>
      <xdr:row>48</xdr:row>
      <xdr:rowOff>361950</xdr:rowOff>
    </xdr:from>
    <xdr:to>
      <xdr:col>7</xdr:col>
      <xdr:colOff>698500</xdr:colOff>
      <xdr:row>51</xdr:row>
      <xdr:rowOff>95250</xdr:rowOff>
    </xdr:to>
    <xdr:pic>
      <xdr:nvPicPr>
        <xdr:cNvPr id="77" name="Picture 1833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787900" y="13023850"/>
          <a:ext cx="165735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368300</xdr:colOff>
      <xdr:row>53</xdr:row>
      <xdr:rowOff>38100</xdr:rowOff>
    </xdr:from>
    <xdr:to>
      <xdr:col>7</xdr:col>
      <xdr:colOff>647700</xdr:colOff>
      <xdr:row>56</xdr:row>
      <xdr:rowOff>374650</xdr:rowOff>
    </xdr:to>
    <xdr:pic>
      <xdr:nvPicPr>
        <xdr:cNvPr id="78" name="Picture 1988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314950" y="14395450"/>
          <a:ext cx="1079500" cy="1549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55</xdr:row>
      <xdr:rowOff>120650</xdr:rowOff>
    </xdr:from>
    <xdr:to>
      <xdr:col>11</xdr:col>
      <xdr:colOff>0</xdr:colOff>
      <xdr:row>56</xdr:row>
      <xdr:rowOff>209550</xdr:rowOff>
    </xdr:to>
    <xdr:pic>
      <xdr:nvPicPr>
        <xdr:cNvPr id="79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153035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19050</xdr:rowOff>
    </xdr:from>
    <xdr:to>
      <xdr:col>9</xdr:col>
      <xdr:colOff>317500</xdr:colOff>
      <xdr:row>54</xdr:row>
      <xdr:rowOff>57150</xdr:rowOff>
    </xdr:to>
    <xdr:pic>
      <xdr:nvPicPr>
        <xdr:cNvPr id="80" name="Image 87" descr="Suif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404100" y="14376400"/>
          <a:ext cx="260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673100</xdr:colOff>
      <xdr:row>54</xdr:row>
      <xdr:rowOff>171450</xdr:rowOff>
    </xdr:from>
    <xdr:to>
      <xdr:col>9</xdr:col>
      <xdr:colOff>758825</xdr:colOff>
      <xdr:row>55</xdr:row>
      <xdr:rowOff>381000</xdr:rowOff>
    </xdr:to>
    <xdr:pic>
      <xdr:nvPicPr>
        <xdr:cNvPr id="81" name="Image 88" descr="Perceus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9950" y="14966950"/>
          <a:ext cx="8953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247650</xdr:colOff>
      <xdr:row>55</xdr:row>
      <xdr:rowOff>342900</xdr:rowOff>
    </xdr:from>
    <xdr:to>
      <xdr:col>8</xdr:col>
      <xdr:colOff>647700</xdr:colOff>
      <xdr:row>56</xdr:row>
      <xdr:rowOff>336550</xdr:rowOff>
    </xdr:to>
    <xdr:pic>
      <xdr:nvPicPr>
        <xdr:cNvPr id="82" name="Image 90" descr="Torx 25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794500" y="15525750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60</xdr:row>
      <xdr:rowOff>120650</xdr:rowOff>
    </xdr:from>
    <xdr:to>
      <xdr:col>11</xdr:col>
      <xdr:colOff>0</xdr:colOff>
      <xdr:row>61</xdr:row>
      <xdr:rowOff>209550</xdr:rowOff>
    </xdr:to>
    <xdr:pic>
      <xdr:nvPicPr>
        <xdr:cNvPr id="83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169989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101600</xdr:colOff>
      <xdr:row>58</xdr:row>
      <xdr:rowOff>317500</xdr:rowOff>
    </xdr:from>
    <xdr:to>
      <xdr:col>3</xdr:col>
      <xdr:colOff>228600</xdr:colOff>
      <xdr:row>61</xdr:row>
      <xdr:rowOff>342900</xdr:rowOff>
    </xdr:to>
    <xdr:pic>
      <xdr:nvPicPr>
        <xdr:cNvPr id="84" name="Picture 24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47850" y="16370300"/>
          <a:ext cx="927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58</xdr:row>
      <xdr:rowOff>361950</xdr:rowOff>
    </xdr:from>
    <xdr:to>
      <xdr:col>7</xdr:col>
      <xdr:colOff>469900</xdr:colOff>
      <xdr:row>61</xdr:row>
      <xdr:rowOff>374650</xdr:rowOff>
    </xdr:to>
    <xdr:pic>
      <xdr:nvPicPr>
        <xdr:cNvPr id="85" name="Picture 2415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984750" y="16414750"/>
          <a:ext cx="1231900" cy="12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67</xdr:row>
      <xdr:rowOff>234950</xdr:rowOff>
    </xdr:from>
    <xdr:to>
      <xdr:col>10</xdr:col>
      <xdr:colOff>730250</xdr:colOff>
      <xdr:row>68</xdr:row>
      <xdr:rowOff>336550</xdr:rowOff>
    </xdr:to>
    <xdr:pic>
      <xdr:nvPicPr>
        <xdr:cNvPr id="86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918335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361950</xdr:colOff>
      <xdr:row>66</xdr:row>
      <xdr:rowOff>298450</xdr:rowOff>
    </xdr:from>
    <xdr:to>
      <xdr:col>6</xdr:col>
      <xdr:colOff>317500</xdr:colOff>
      <xdr:row>69</xdr:row>
      <xdr:rowOff>298450</xdr:rowOff>
    </xdr:to>
    <xdr:pic>
      <xdr:nvPicPr>
        <xdr:cNvPr id="87" name="Picture 2771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708400" y="18808700"/>
          <a:ext cx="15557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431800</xdr:colOff>
      <xdr:row>66</xdr:row>
      <xdr:rowOff>190500</xdr:rowOff>
    </xdr:from>
    <xdr:to>
      <xdr:col>7</xdr:col>
      <xdr:colOff>603250</xdr:colOff>
      <xdr:row>69</xdr:row>
      <xdr:rowOff>234950</xdr:rowOff>
    </xdr:to>
    <xdr:pic>
      <xdr:nvPicPr>
        <xdr:cNvPr id="88" name="Picture 2772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5378450" y="18700750"/>
          <a:ext cx="971550" cy="125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72</xdr:row>
      <xdr:rowOff>234950</xdr:rowOff>
    </xdr:from>
    <xdr:to>
      <xdr:col>10</xdr:col>
      <xdr:colOff>730250</xdr:colOff>
      <xdr:row>73</xdr:row>
      <xdr:rowOff>336550</xdr:rowOff>
    </xdr:to>
    <xdr:pic>
      <xdr:nvPicPr>
        <xdr:cNvPr id="89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2087880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69850</xdr:colOff>
      <xdr:row>71</xdr:row>
      <xdr:rowOff>298450</xdr:rowOff>
    </xdr:from>
    <xdr:to>
      <xdr:col>3</xdr:col>
      <xdr:colOff>330200</xdr:colOff>
      <xdr:row>74</xdr:row>
      <xdr:rowOff>323850</xdr:rowOff>
    </xdr:to>
    <xdr:pic>
      <xdr:nvPicPr>
        <xdr:cNvPr id="90" name="Image 133" descr="Fixe Soleal.bmp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16100" y="20504150"/>
          <a:ext cx="10604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71</xdr:row>
      <xdr:rowOff>31750</xdr:rowOff>
    </xdr:from>
    <xdr:to>
      <xdr:col>9</xdr:col>
      <xdr:colOff>698500</xdr:colOff>
      <xdr:row>72</xdr:row>
      <xdr:rowOff>190500</xdr:rowOff>
    </xdr:to>
    <xdr:pic>
      <xdr:nvPicPr>
        <xdr:cNvPr id="91" name="Image 137" descr="Main de bois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556500" y="20237450"/>
          <a:ext cx="4889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558800</xdr:colOff>
      <xdr:row>71</xdr:row>
      <xdr:rowOff>317500</xdr:rowOff>
    </xdr:from>
    <xdr:to>
      <xdr:col>4</xdr:col>
      <xdr:colOff>698500</xdr:colOff>
      <xdr:row>74</xdr:row>
      <xdr:rowOff>222250</xdr:rowOff>
    </xdr:to>
    <xdr:pic>
      <xdr:nvPicPr>
        <xdr:cNvPr id="92" name="Picture 3072" descr="http://shop.berner.eu/medias/sys_master/8451999485584832/FR_BER_0000008138_Z_XXL.jpg?conversationContext=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lum bright="-30000" contrast="40000"/>
          <a:grayscl/>
        </a:blip>
        <a:srcRect/>
        <a:stretch>
          <a:fillRect/>
        </a:stretch>
      </xdr:blipFill>
      <xdr:spPr bwMode="auto">
        <a:xfrm>
          <a:off x="3105150" y="20523200"/>
          <a:ext cx="939800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177800</xdr:colOff>
      <xdr:row>71</xdr:row>
      <xdr:rowOff>222250</xdr:rowOff>
    </xdr:from>
    <xdr:to>
      <xdr:col>7</xdr:col>
      <xdr:colOff>279400</xdr:colOff>
      <xdr:row>74</xdr:row>
      <xdr:rowOff>234950</xdr:rowOff>
    </xdr:to>
    <xdr:pic>
      <xdr:nvPicPr>
        <xdr:cNvPr id="93" name="Image 138" descr="Cale de vitrage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324350" y="20427950"/>
          <a:ext cx="1701800" cy="12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78</xdr:row>
      <xdr:rowOff>120650</xdr:rowOff>
    </xdr:from>
    <xdr:to>
      <xdr:col>11</xdr:col>
      <xdr:colOff>0</xdr:colOff>
      <xdr:row>79</xdr:row>
      <xdr:rowOff>209550</xdr:rowOff>
    </xdr:to>
    <xdr:pic>
      <xdr:nvPicPr>
        <xdr:cNvPr id="94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28473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</xdr:row>
      <xdr:rowOff>425450</xdr:rowOff>
    </xdr:from>
    <xdr:to>
      <xdr:col>3</xdr:col>
      <xdr:colOff>203200</xdr:colOff>
      <xdr:row>78</xdr:row>
      <xdr:rowOff>184150</xdr:rowOff>
    </xdr:to>
    <xdr:pic>
      <xdr:nvPicPr>
        <xdr:cNvPr id="95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355850" y="22517100"/>
          <a:ext cx="584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349250</xdr:colOff>
      <xdr:row>77</xdr:row>
      <xdr:rowOff>0</xdr:rowOff>
    </xdr:from>
    <xdr:to>
      <xdr:col>4</xdr:col>
      <xdr:colOff>552450</xdr:colOff>
      <xdr:row>78</xdr:row>
      <xdr:rowOff>190500</xdr:rowOff>
    </xdr:to>
    <xdr:pic>
      <xdr:nvPicPr>
        <xdr:cNvPr id="9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508375" y="22526625"/>
          <a:ext cx="577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412750</xdr:colOff>
      <xdr:row>77</xdr:row>
      <xdr:rowOff>82550</xdr:rowOff>
    </xdr:from>
    <xdr:to>
      <xdr:col>5</xdr:col>
      <xdr:colOff>590550</xdr:colOff>
      <xdr:row>80</xdr:row>
      <xdr:rowOff>12700</xdr:rowOff>
    </xdr:to>
    <xdr:grpSp>
      <xdr:nvGrpSpPr>
        <xdr:cNvPr id="97" name="Groupe 118"/>
        <xdr:cNvGrpSpPr>
          <a:grpSpLocks/>
        </xdr:cNvGrpSpPr>
      </xdr:nvGrpSpPr>
      <xdr:grpSpPr bwMode="auto">
        <a:xfrm flipH="1">
          <a:off x="4365625" y="24266525"/>
          <a:ext cx="177800" cy="1101725"/>
          <a:chOff x="1743075" y="19250025"/>
          <a:chExt cx="171451" cy="1095374"/>
        </a:xfrm>
      </xdr:grpSpPr>
      <xdr:sp macro="" textlink="">
        <xdr:nvSpPr>
          <xdr:cNvPr id="98" name="Rectangle 97"/>
          <xdr:cNvSpPr/>
        </xdr:nvSpPr>
        <xdr:spPr>
          <a:xfrm>
            <a:off x="1743075" y="19250025"/>
            <a:ext cx="171451" cy="878847"/>
          </a:xfrm>
          <a:prstGeom prst="rect">
            <a:avLst/>
          </a:prstGeom>
          <a:solidFill>
            <a:srgbClr val="00B05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cxnSp macro="">
        <xdr:nvCxnSpPr>
          <xdr:cNvPr id="99" name="Connecteur droit 98"/>
          <xdr:cNvCxnSpPr/>
        </xdr:nvCxnSpPr>
        <xdr:spPr>
          <a:xfrm rot="5400000">
            <a:off x="1806262" y="20237135"/>
            <a:ext cx="21652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260350</xdr:colOff>
      <xdr:row>79</xdr:row>
      <xdr:rowOff>323850</xdr:rowOff>
    </xdr:from>
    <xdr:to>
      <xdr:col>5</xdr:col>
      <xdr:colOff>409567</xdr:colOff>
      <xdr:row>79</xdr:row>
      <xdr:rowOff>325438</xdr:rowOff>
    </xdr:to>
    <xdr:cxnSp macro="">
      <xdr:nvCxnSpPr>
        <xdr:cNvPr id="100" name="Connecteur droit avec flèche 99"/>
        <xdr:cNvCxnSpPr/>
      </xdr:nvCxnSpPr>
      <xdr:spPr>
        <a:xfrm>
          <a:off x="2006600" y="23437850"/>
          <a:ext cx="2549517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711200</xdr:colOff>
      <xdr:row>78</xdr:row>
      <xdr:rowOff>234950</xdr:rowOff>
    </xdr:from>
    <xdr:to>
      <xdr:col>7</xdr:col>
      <xdr:colOff>742950</xdr:colOff>
      <xdr:row>79</xdr:row>
      <xdr:rowOff>311150</xdr:rowOff>
    </xdr:to>
    <xdr:pic>
      <xdr:nvPicPr>
        <xdr:cNvPr id="101" name="Picture 3594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857750" y="22961600"/>
          <a:ext cx="163195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83</xdr:row>
      <xdr:rowOff>120650</xdr:rowOff>
    </xdr:from>
    <xdr:to>
      <xdr:col>11</xdr:col>
      <xdr:colOff>0</xdr:colOff>
      <xdr:row>84</xdr:row>
      <xdr:rowOff>209550</xdr:rowOff>
    </xdr:to>
    <xdr:pic>
      <xdr:nvPicPr>
        <xdr:cNvPr id="102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45427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260350</xdr:colOff>
      <xdr:row>84</xdr:row>
      <xdr:rowOff>323850</xdr:rowOff>
    </xdr:from>
    <xdr:to>
      <xdr:col>5</xdr:col>
      <xdr:colOff>409567</xdr:colOff>
      <xdr:row>84</xdr:row>
      <xdr:rowOff>325438</xdr:rowOff>
    </xdr:to>
    <xdr:cxnSp macro="">
      <xdr:nvCxnSpPr>
        <xdr:cNvPr id="103" name="Connecteur droit avec flèche 102"/>
        <xdr:cNvCxnSpPr/>
      </xdr:nvCxnSpPr>
      <xdr:spPr>
        <a:xfrm>
          <a:off x="2006600" y="25133300"/>
          <a:ext cx="2549517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730250</xdr:colOff>
      <xdr:row>83</xdr:row>
      <xdr:rowOff>266700</xdr:rowOff>
    </xdr:from>
    <xdr:to>
      <xdr:col>8</xdr:col>
      <xdr:colOff>0</xdr:colOff>
      <xdr:row>84</xdr:row>
      <xdr:rowOff>336550</xdr:rowOff>
    </xdr:to>
    <xdr:pic>
      <xdr:nvPicPr>
        <xdr:cNvPr id="104" name="Picture 3833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876800" y="24688800"/>
          <a:ext cx="1631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88</xdr:row>
      <xdr:rowOff>120650</xdr:rowOff>
    </xdr:from>
    <xdr:to>
      <xdr:col>11</xdr:col>
      <xdr:colOff>0</xdr:colOff>
      <xdr:row>89</xdr:row>
      <xdr:rowOff>209550</xdr:rowOff>
    </xdr:to>
    <xdr:pic>
      <xdr:nvPicPr>
        <xdr:cNvPr id="105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62382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177800</xdr:colOff>
      <xdr:row>58</xdr:row>
      <xdr:rowOff>323850</xdr:rowOff>
    </xdr:from>
    <xdr:to>
      <xdr:col>9</xdr:col>
      <xdr:colOff>571500</xdr:colOff>
      <xdr:row>60</xdr:row>
      <xdr:rowOff>349250</xdr:rowOff>
    </xdr:to>
    <xdr:pic>
      <xdr:nvPicPr>
        <xdr:cNvPr id="106" name="Image 157" descr="Ciseau à joint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724650" y="16376650"/>
          <a:ext cx="11938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177800</xdr:colOff>
      <xdr:row>86</xdr:row>
      <xdr:rowOff>323850</xdr:rowOff>
    </xdr:from>
    <xdr:to>
      <xdr:col>9</xdr:col>
      <xdr:colOff>571500</xdr:colOff>
      <xdr:row>88</xdr:row>
      <xdr:rowOff>349250</xdr:rowOff>
    </xdr:to>
    <xdr:pic>
      <xdr:nvPicPr>
        <xdr:cNvPr id="107" name="Image 158" descr="Ciseau à joint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724650" y="25615900"/>
          <a:ext cx="11938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158750</xdr:colOff>
      <xdr:row>86</xdr:row>
      <xdr:rowOff>304800</xdr:rowOff>
    </xdr:from>
    <xdr:to>
      <xdr:col>3</xdr:col>
      <xdr:colOff>431800</xdr:colOff>
      <xdr:row>89</xdr:row>
      <xdr:rowOff>361950</xdr:rowOff>
    </xdr:to>
    <xdr:pic>
      <xdr:nvPicPr>
        <xdr:cNvPr id="108" name="Picture 433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905000" y="25596850"/>
          <a:ext cx="107315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622300</xdr:colOff>
      <xdr:row>86</xdr:row>
      <xdr:rowOff>254000</xdr:rowOff>
    </xdr:from>
    <xdr:to>
      <xdr:col>6</xdr:col>
      <xdr:colOff>488950</xdr:colOff>
      <xdr:row>89</xdr:row>
      <xdr:rowOff>323850</xdr:rowOff>
    </xdr:to>
    <xdr:pic>
      <xdr:nvPicPr>
        <xdr:cNvPr id="109" name="Picture 4340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968750" y="25546050"/>
          <a:ext cx="146685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625475</xdr:colOff>
      <xdr:row>86</xdr:row>
      <xdr:rowOff>352425</xdr:rowOff>
    </xdr:from>
    <xdr:to>
      <xdr:col>7</xdr:col>
      <xdr:colOff>688975</xdr:colOff>
      <xdr:row>89</xdr:row>
      <xdr:rowOff>117475</xdr:rowOff>
    </xdr:to>
    <xdr:sp macro="" textlink="">
      <xdr:nvSpPr>
        <xdr:cNvPr id="110" name="ZoneTexte 109"/>
        <xdr:cNvSpPr txBox="1"/>
      </xdr:nvSpPr>
      <xdr:spPr>
        <a:xfrm>
          <a:off x="5572125" y="25644475"/>
          <a:ext cx="863600" cy="977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joint tournant dans les angles</a:t>
          </a:r>
        </a:p>
      </xdr:txBody>
    </xdr:sp>
    <xdr:clientData/>
  </xdr:twoCellAnchor>
  <xdr:twoCellAnchor>
    <xdr:from>
      <xdr:col>6</xdr:col>
      <xdr:colOff>482600</xdr:colOff>
      <xdr:row>86</xdr:row>
      <xdr:rowOff>422276</xdr:rowOff>
    </xdr:from>
    <xdr:to>
      <xdr:col>6</xdr:col>
      <xdr:colOff>698500</xdr:colOff>
      <xdr:row>87</xdr:row>
      <xdr:rowOff>76445</xdr:rowOff>
    </xdr:to>
    <xdr:cxnSp macro="">
      <xdr:nvCxnSpPr>
        <xdr:cNvPr id="111" name="Connecteur droit avec flèche 110"/>
        <xdr:cNvCxnSpPr/>
      </xdr:nvCxnSpPr>
      <xdr:spPr>
        <a:xfrm rot="10800000">
          <a:off x="5429250" y="25714326"/>
          <a:ext cx="215900" cy="923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482600</xdr:colOff>
      <xdr:row>88</xdr:row>
      <xdr:rowOff>231776</xdr:rowOff>
    </xdr:from>
    <xdr:to>
      <xdr:col>6</xdr:col>
      <xdr:colOff>726991</xdr:colOff>
      <xdr:row>89</xdr:row>
      <xdr:rowOff>228655</xdr:rowOff>
    </xdr:to>
    <xdr:cxnSp macro="">
      <xdr:nvCxnSpPr>
        <xdr:cNvPr id="112" name="Connecteur droit avec flèche 111"/>
        <xdr:cNvCxnSpPr/>
      </xdr:nvCxnSpPr>
      <xdr:spPr>
        <a:xfrm rot="5400000">
          <a:off x="5359331" y="26419245"/>
          <a:ext cx="384229" cy="24439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501651</xdr:colOff>
      <xdr:row>58</xdr:row>
      <xdr:rowOff>76200</xdr:rowOff>
    </xdr:from>
    <xdr:to>
      <xdr:col>7</xdr:col>
      <xdr:colOff>558801</xdr:colOff>
      <xdr:row>58</xdr:row>
      <xdr:rowOff>314325</xdr:rowOff>
    </xdr:to>
    <xdr:sp macro="" textlink="">
      <xdr:nvSpPr>
        <xdr:cNvPr id="113" name="ZoneTexte 112"/>
        <xdr:cNvSpPr txBox="1"/>
      </xdr:nvSpPr>
      <xdr:spPr>
        <a:xfrm>
          <a:off x="5448301" y="16129000"/>
          <a:ext cx="857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Linéaire :</a:t>
          </a:r>
        </a:p>
      </xdr:txBody>
    </xdr:sp>
    <xdr:clientData/>
  </xdr:twoCellAnchor>
  <xdr:twoCellAnchor>
    <xdr:from>
      <xdr:col>6</xdr:col>
      <xdr:colOff>501651</xdr:colOff>
      <xdr:row>86</xdr:row>
      <xdr:rowOff>76200</xdr:rowOff>
    </xdr:from>
    <xdr:to>
      <xdr:col>7</xdr:col>
      <xdr:colOff>558801</xdr:colOff>
      <xdr:row>86</xdr:row>
      <xdr:rowOff>314325</xdr:rowOff>
    </xdr:to>
    <xdr:sp macro="" textlink="">
      <xdr:nvSpPr>
        <xdr:cNvPr id="114" name="ZoneTexte 113"/>
        <xdr:cNvSpPr txBox="1"/>
      </xdr:nvSpPr>
      <xdr:spPr>
        <a:xfrm>
          <a:off x="5448301" y="25368250"/>
          <a:ext cx="857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Linéaire :</a:t>
          </a:r>
        </a:p>
      </xdr:txBody>
    </xdr:sp>
    <xdr:clientData/>
  </xdr:twoCellAnchor>
  <xdr:twoCellAnchor editAs="oneCell">
    <xdr:from>
      <xdr:col>2</xdr:col>
      <xdr:colOff>273050</xdr:colOff>
      <xdr:row>91</xdr:row>
      <xdr:rowOff>355600</xdr:rowOff>
    </xdr:from>
    <xdr:to>
      <xdr:col>5</xdr:col>
      <xdr:colOff>120650</xdr:colOff>
      <xdr:row>94</xdr:row>
      <xdr:rowOff>247650</xdr:rowOff>
    </xdr:to>
    <xdr:pic>
      <xdr:nvPicPr>
        <xdr:cNvPr id="115" name="Picture 4744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19300" y="27343100"/>
          <a:ext cx="2247900" cy="1104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552450</xdr:colOff>
      <xdr:row>91</xdr:row>
      <xdr:rowOff>120650</xdr:rowOff>
    </xdr:from>
    <xdr:to>
      <xdr:col>7</xdr:col>
      <xdr:colOff>101600</xdr:colOff>
      <xdr:row>94</xdr:row>
      <xdr:rowOff>266700</xdr:rowOff>
    </xdr:to>
    <xdr:pic>
      <xdr:nvPicPr>
        <xdr:cNvPr id="116" name="Picture 4746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4699000" y="27108150"/>
          <a:ext cx="1149350" cy="135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288925</xdr:colOff>
      <xdr:row>78</xdr:row>
      <xdr:rowOff>155575</xdr:rowOff>
    </xdr:from>
    <xdr:to>
      <xdr:col>5</xdr:col>
      <xdr:colOff>409575</xdr:colOff>
      <xdr:row>79</xdr:row>
      <xdr:rowOff>104775</xdr:rowOff>
    </xdr:to>
    <xdr:sp macro="" textlink="">
      <xdr:nvSpPr>
        <xdr:cNvPr id="119" name="Rectangle 118"/>
        <xdr:cNvSpPr/>
      </xdr:nvSpPr>
      <xdr:spPr>
        <a:xfrm>
          <a:off x="2035175" y="22882225"/>
          <a:ext cx="2520950" cy="336550"/>
        </a:xfrm>
        <a:prstGeom prst="rect">
          <a:avLst/>
        </a:prstGeom>
        <a:solidFill>
          <a:schemeClr val="bg1">
            <a:lumMod val="7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2</xdr:col>
      <xdr:colOff>577850</xdr:colOff>
      <xdr:row>78</xdr:row>
      <xdr:rowOff>228600</xdr:rowOff>
    </xdr:from>
    <xdr:to>
      <xdr:col>2</xdr:col>
      <xdr:colOff>781050</xdr:colOff>
      <xdr:row>79</xdr:row>
      <xdr:rowOff>6350</xdr:rowOff>
    </xdr:to>
    <xdr:sp macro="" textlink="">
      <xdr:nvSpPr>
        <xdr:cNvPr id="120" name="AutoShape 23"/>
        <xdr:cNvSpPr>
          <a:spLocks noChangeArrowheads="1"/>
        </xdr:cNvSpPr>
      </xdr:nvSpPr>
      <xdr:spPr bwMode="auto">
        <a:xfrm>
          <a:off x="2324100" y="22955250"/>
          <a:ext cx="20320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4</xdr:col>
      <xdr:colOff>698500</xdr:colOff>
      <xdr:row>78</xdr:row>
      <xdr:rowOff>228600</xdr:rowOff>
    </xdr:from>
    <xdr:to>
      <xdr:col>5</xdr:col>
      <xdr:colOff>101600</xdr:colOff>
      <xdr:row>79</xdr:row>
      <xdr:rowOff>6350</xdr:rowOff>
    </xdr:to>
    <xdr:sp macro="" textlink="">
      <xdr:nvSpPr>
        <xdr:cNvPr id="121" name="AutoShape 23"/>
        <xdr:cNvSpPr>
          <a:spLocks noChangeArrowheads="1"/>
        </xdr:cNvSpPr>
      </xdr:nvSpPr>
      <xdr:spPr bwMode="auto">
        <a:xfrm>
          <a:off x="4044950" y="22955250"/>
          <a:ext cx="20320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247650</xdr:colOff>
      <xdr:row>76</xdr:row>
      <xdr:rowOff>285750</xdr:rowOff>
    </xdr:from>
    <xdr:to>
      <xdr:col>2</xdr:col>
      <xdr:colOff>247650</xdr:colOff>
      <xdr:row>79</xdr:row>
      <xdr:rowOff>228600</xdr:rowOff>
    </xdr:to>
    <xdr:sp macro="" textlink="">
      <xdr:nvSpPr>
        <xdr:cNvPr id="122" name="Line 21"/>
        <xdr:cNvSpPr>
          <a:spLocks noChangeShapeType="1"/>
        </xdr:cNvSpPr>
      </xdr:nvSpPr>
      <xdr:spPr bwMode="auto">
        <a:xfrm flipH="1">
          <a:off x="1993900" y="22186900"/>
          <a:ext cx="0" cy="11557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787400</xdr:colOff>
      <xdr:row>81</xdr:row>
      <xdr:rowOff>400050</xdr:rowOff>
    </xdr:from>
    <xdr:to>
      <xdr:col>3</xdr:col>
      <xdr:colOff>190500</xdr:colOff>
      <xdr:row>83</xdr:row>
      <xdr:rowOff>152400</xdr:rowOff>
    </xdr:to>
    <xdr:pic>
      <xdr:nvPicPr>
        <xdr:cNvPr id="12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346325" y="24183975"/>
          <a:ext cx="577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342900</xdr:colOff>
      <xdr:row>81</xdr:row>
      <xdr:rowOff>406400</xdr:rowOff>
    </xdr:from>
    <xdr:to>
      <xdr:col>4</xdr:col>
      <xdr:colOff>539750</xdr:colOff>
      <xdr:row>83</xdr:row>
      <xdr:rowOff>158750</xdr:rowOff>
    </xdr:to>
    <xdr:pic>
      <xdr:nvPicPr>
        <xdr:cNvPr id="124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498850" y="24193500"/>
          <a:ext cx="57785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279400</xdr:colOff>
      <xdr:row>83</xdr:row>
      <xdr:rowOff>133350</xdr:rowOff>
    </xdr:from>
    <xdr:to>
      <xdr:col>5</xdr:col>
      <xdr:colOff>400050</xdr:colOff>
      <xdr:row>84</xdr:row>
      <xdr:rowOff>76200</xdr:rowOff>
    </xdr:to>
    <xdr:sp macro="" textlink="">
      <xdr:nvSpPr>
        <xdr:cNvPr id="125" name="Rectangle 124"/>
        <xdr:cNvSpPr/>
      </xdr:nvSpPr>
      <xdr:spPr>
        <a:xfrm>
          <a:off x="2025650" y="24555450"/>
          <a:ext cx="2520950" cy="330200"/>
        </a:xfrm>
        <a:prstGeom prst="rect">
          <a:avLst/>
        </a:prstGeom>
        <a:solidFill>
          <a:schemeClr val="bg1">
            <a:lumMod val="7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2</xdr:col>
      <xdr:colOff>571500</xdr:colOff>
      <xdr:row>83</xdr:row>
      <xdr:rowOff>196850</xdr:rowOff>
    </xdr:from>
    <xdr:to>
      <xdr:col>2</xdr:col>
      <xdr:colOff>774700</xdr:colOff>
      <xdr:row>83</xdr:row>
      <xdr:rowOff>368300</xdr:rowOff>
    </xdr:to>
    <xdr:sp macro="" textlink="">
      <xdr:nvSpPr>
        <xdr:cNvPr id="126" name="AutoShape 23"/>
        <xdr:cNvSpPr>
          <a:spLocks noChangeArrowheads="1"/>
        </xdr:cNvSpPr>
      </xdr:nvSpPr>
      <xdr:spPr bwMode="auto">
        <a:xfrm>
          <a:off x="2317750" y="246189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4</xdr:col>
      <xdr:colOff>692150</xdr:colOff>
      <xdr:row>83</xdr:row>
      <xdr:rowOff>196850</xdr:rowOff>
    </xdr:from>
    <xdr:to>
      <xdr:col>5</xdr:col>
      <xdr:colOff>88900</xdr:colOff>
      <xdr:row>83</xdr:row>
      <xdr:rowOff>374650</xdr:rowOff>
    </xdr:to>
    <xdr:sp macro="" textlink="">
      <xdr:nvSpPr>
        <xdr:cNvPr id="127" name="AutoShape 23"/>
        <xdr:cNvSpPr>
          <a:spLocks noChangeArrowheads="1"/>
        </xdr:cNvSpPr>
      </xdr:nvSpPr>
      <xdr:spPr bwMode="auto">
        <a:xfrm>
          <a:off x="4038600" y="24618950"/>
          <a:ext cx="196850" cy="1778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241300</xdr:colOff>
      <xdr:row>81</xdr:row>
      <xdr:rowOff>254000</xdr:rowOff>
    </xdr:from>
    <xdr:to>
      <xdr:col>2</xdr:col>
      <xdr:colOff>241300</xdr:colOff>
      <xdr:row>84</xdr:row>
      <xdr:rowOff>196850</xdr:rowOff>
    </xdr:to>
    <xdr:sp macro="" textlink="">
      <xdr:nvSpPr>
        <xdr:cNvPr id="128" name="Line 21"/>
        <xdr:cNvSpPr>
          <a:spLocks noChangeShapeType="1"/>
        </xdr:cNvSpPr>
      </xdr:nvSpPr>
      <xdr:spPr bwMode="auto">
        <a:xfrm flipH="1">
          <a:off x="1987550" y="23850600"/>
          <a:ext cx="0" cy="11557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82</xdr:row>
      <xdr:rowOff>69850</xdr:rowOff>
    </xdr:from>
    <xdr:to>
      <xdr:col>5</xdr:col>
      <xdr:colOff>577850</xdr:colOff>
      <xdr:row>84</xdr:row>
      <xdr:rowOff>381000</xdr:rowOff>
    </xdr:to>
    <xdr:grpSp>
      <xdr:nvGrpSpPr>
        <xdr:cNvPr id="129" name="Groupe 191"/>
        <xdr:cNvGrpSpPr>
          <a:grpSpLocks/>
        </xdr:cNvGrpSpPr>
      </xdr:nvGrpSpPr>
      <xdr:grpSpPr bwMode="auto">
        <a:xfrm flipH="1">
          <a:off x="4352925" y="25958800"/>
          <a:ext cx="177800" cy="1092200"/>
          <a:chOff x="1743075" y="19250025"/>
          <a:chExt cx="171451" cy="1095374"/>
        </a:xfrm>
      </xdr:grpSpPr>
      <xdr:sp macro="" textlink="">
        <xdr:nvSpPr>
          <xdr:cNvPr id="130" name="Rectangle 129"/>
          <xdr:cNvSpPr/>
        </xdr:nvSpPr>
        <xdr:spPr>
          <a:xfrm>
            <a:off x="1743075" y="19250025"/>
            <a:ext cx="171451" cy="877580"/>
          </a:xfrm>
          <a:prstGeom prst="rect">
            <a:avLst/>
          </a:prstGeom>
          <a:solidFill>
            <a:srgbClr val="00B05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cxnSp macro="">
        <xdr:nvCxnSpPr>
          <xdr:cNvPr id="131" name="Connecteur droit 130"/>
          <xdr:cNvCxnSpPr/>
        </xdr:nvCxnSpPr>
        <xdr:spPr>
          <a:xfrm rot="5400000">
            <a:off x="1805629" y="20236502"/>
            <a:ext cx="21779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279400</xdr:colOff>
      <xdr:row>79</xdr:row>
      <xdr:rowOff>76203</xdr:rowOff>
    </xdr:from>
    <xdr:to>
      <xdr:col>2</xdr:col>
      <xdr:colOff>279401</xdr:colOff>
      <xdr:row>79</xdr:row>
      <xdr:rowOff>381005</xdr:rowOff>
    </xdr:to>
    <xdr:cxnSp macro="">
      <xdr:nvCxnSpPr>
        <xdr:cNvPr id="132" name="Connecteur droit 131"/>
        <xdr:cNvCxnSpPr/>
      </xdr:nvCxnSpPr>
      <xdr:spPr>
        <a:xfrm rot="5400000">
          <a:off x="1873250" y="23342603"/>
          <a:ext cx="30480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279400</xdr:colOff>
      <xdr:row>84</xdr:row>
      <xdr:rowOff>79379</xdr:rowOff>
    </xdr:from>
    <xdr:to>
      <xdr:col>2</xdr:col>
      <xdr:colOff>279401</xdr:colOff>
      <xdr:row>85</xdr:row>
      <xdr:rowOff>74</xdr:rowOff>
    </xdr:to>
    <xdr:cxnSp macro="">
      <xdr:nvCxnSpPr>
        <xdr:cNvPr id="133" name="Connecteur droit 132"/>
        <xdr:cNvCxnSpPr/>
      </xdr:nvCxnSpPr>
      <xdr:spPr>
        <a:xfrm rot="5400000">
          <a:off x="1871628" y="25042851"/>
          <a:ext cx="30804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488950</xdr:colOff>
      <xdr:row>58</xdr:row>
      <xdr:rowOff>336550</xdr:rowOff>
    </xdr:from>
    <xdr:to>
      <xdr:col>5</xdr:col>
      <xdr:colOff>571500</xdr:colOff>
      <xdr:row>61</xdr:row>
      <xdr:rowOff>361950</xdr:rowOff>
    </xdr:to>
    <xdr:pic>
      <xdr:nvPicPr>
        <xdr:cNvPr id="134" name="Picture 5300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035300" y="16389350"/>
          <a:ext cx="1682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58</xdr:row>
      <xdr:rowOff>352425</xdr:rowOff>
    </xdr:from>
    <xdr:to>
      <xdr:col>5</xdr:col>
      <xdr:colOff>577850</xdr:colOff>
      <xdr:row>59</xdr:row>
      <xdr:rowOff>142875</xdr:rowOff>
    </xdr:to>
    <xdr:sp macro="" textlink="">
      <xdr:nvSpPr>
        <xdr:cNvPr id="135" name="Ellipse 134"/>
        <xdr:cNvSpPr/>
      </xdr:nvSpPr>
      <xdr:spPr>
        <a:xfrm>
          <a:off x="4146550" y="16405225"/>
          <a:ext cx="577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342900</xdr:colOff>
      <xdr:row>66</xdr:row>
      <xdr:rowOff>317500</xdr:rowOff>
    </xdr:from>
    <xdr:to>
      <xdr:col>3</xdr:col>
      <xdr:colOff>558800</xdr:colOff>
      <xdr:row>69</xdr:row>
      <xdr:rowOff>285750</xdr:rowOff>
    </xdr:to>
    <xdr:pic>
      <xdr:nvPicPr>
        <xdr:cNvPr id="136" name="Picture 5302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2089150" y="18827750"/>
          <a:ext cx="10160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152400</xdr:colOff>
      <xdr:row>96</xdr:row>
      <xdr:rowOff>234950</xdr:rowOff>
    </xdr:from>
    <xdr:to>
      <xdr:col>9</xdr:col>
      <xdr:colOff>590550</xdr:colOff>
      <xdr:row>99</xdr:row>
      <xdr:rowOff>196850</xdr:rowOff>
    </xdr:to>
    <xdr:pic>
      <xdr:nvPicPr>
        <xdr:cNvPr id="137" name="Image 198" descr="Nettoyant ALU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699250" y="28917900"/>
          <a:ext cx="1238250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273050</xdr:colOff>
      <xdr:row>96</xdr:row>
      <xdr:rowOff>184150</xdr:rowOff>
    </xdr:from>
    <xdr:to>
      <xdr:col>7</xdr:col>
      <xdr:colOff>279400</xdr:colOff>
      <xdr:row>99</xdr:row>
      <xdr:rowOff>184150</xdr:rowOff>
    </xdr:to>
    <xdr:pic>
      <xdr:nvPicPr>
        <xdr:cNvPr id="138" name="Image 199" descr="Nettoyage fenêtre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219700" y="28867100"/>
          <a:ext cx="8064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260350</xdr:colOff>
      <xdr:row>96</xdr:row>
      <xdr:rowOff>304800</xdr:rowOff>
    </xdr:from>
    <xdr:to>
      <xdr:col>4</xdr:col>
      <xdr:colOff>12700</xdr:colOff>
      <xdr:row>99</xdr:row>
      <xdr:rowOff>260350</xdr:rowOff>
    </xdr:to>
    <xdr:pic>
      <xdr:nvPicPr>
        <xdr:cNvPr id="139" name="Image 200" descr="microfibre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6600" y="28987750"/>
          <a:ext cx="135255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120650</xdr:colOff>
      <xdr:row>96</xdr:row>
      <xdr:rowOff>304800</xdr:rowOff>
    </xdr:from>
    <xdr:to>
      <xdr:col>6</xdr:col>
      <xdr:colOff>206375</xdr:colOff>
      <xdr:row>99</xdr:row>
      <xdr:rowOff>381000</xdr:rowOff>
    </xdr:to>
    <xdr:sp macro="" textlink="">
      <xdr:nvSpPr>
        <xdr:cNvPr id="140" name="ZoneTexte 139"/>
        <xdr:cNvSpPr txBox="1"/>
      </xdr:nvSpPr>
      <xdr:spPr>
        <a:xfrm>
          <a:off x="3467100" y="28987750"/>
          <a:ext cx="1685925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050"/>
            <a:t>Utiliser un produite spécial ALU et un chiffon microfibre.</a:t>
          </a:r>
        </a:p>
        <a:p>
          <a:r>
            <a:rPr lang="fr-FR" sz="1050"/>
            <a:t>Pour le verre, seul le chiffon microfibre suffit.</a:t>
          </a:r>
        </a:p>
        <a:p>
          <a:r>
            <a:rPr lang="fr-FR" sz="1050"/>
            <a:t>Faire briller en passant un chiffon sec ensuite</a:t>
          </a:r>
          <a:r>
            <a:rPr lang="fr-FR" sz="1050" baseline="0"/>
            <a:t> ou du papier journal.</a:t>
          </a:r>
          <a:endParaRPr lang="fr-FR" sz="1050"/>
        </a:p>
      </xdr:txBody>
    </xdr:sp>
    <xdr:clientData/>
  </xdr:twoCellAnchor>
  <xdr:twoCellAnchor editAs="oneCell">
    <xdr:from>
      <xdr:col>8</xdr:col>
      <xdr:colOff>152400</xdr:colOff>
      <xdr:row>101</xdr:row>
      <xdr:rowOff>266700</xdr:rowOff>
    </xdr:from>
    <xdr:to>
      <xdr:col>9</xdr:col>
      <xdr:colOff>679450</xdr:colOff>
      <xdr:row>104</xdr:row>
      <xdr:rowOff>311150</xdr:rowOff>
    </xdr:to>
    <xdr:pic>
      <xdr:nvPicPr>
        <xdr:cNvPr id="141" name="Image 206" descr="Papier bulle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6699250" y="30645100"/>
          <a:ext cx="1327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139700</xdr:colOff>
      <xdr:row>101</xdr:row>
      <xdr:rowOff>361950</xdr:rowOff>
    </xdr:from>
    <xdr:to>
      <xdr:col>3</xdr:col>
      <xdr:colOff>508000</xdr:colOff>
      <xdr:row>104</xdr:row>
      <xdr:rowOff>260350</xdr:rowOff>
    </xdr:to>
    <xdr:pic>
      <xdr:nvPicPr>
        <xdr:cNvPr id="142" name="Image 207" descr="protection mousse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1885950" y="30740350"/>
          <a:ext cx="11684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102</xdr:row>
      <xdr:rowOff>3175</xdr:rowOff>
    </xdr:from>
    <xdr:to>
      <xdr:col>7</xdr:col>
      <xdr:colOff>485775</xdr:colOff>
      <xdr:row>104</xdr:row>
      <xdr:rowOff>3175</xdr:rowOff>
    </xdr:to>
    <xdr:sp macro="" textlink="">
      <xdr:nvSpPr>
        <xdr:cNvPr id="143" name="ZoneTexte 142"/>
        <xdr:cNvSpPr txBox="1"/>
      </xdr:nvSpPr>
      <xdr:spPr>
        <a:xfrm>
          <a:off x="3432175" y="30819725"/>
          <a:ext cx="2800350" cy="774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Placer des coin bleu en mousse</a:t>
          </a:r>
          <a:r>
            <a:rPr lang="fr-FR" sz="1100" baseline="0"/>
            <a:t> dans les 4 coins et emballer le tout avec du papier bulle.</a:t>
          </a:r>
          <a:endParaRPr lang="fr-FR" sz="1100"/>
        </a:p>
      </xdr:txBody>
    </xdr:sp>
    <xdr:clientData/>
  </xdr:twoCellAnchor>
  <xdr:twoCellAnchor editAs="oneCell">
    <xdr:from>
      <xdr:col>2</xdr:col>
      <xdr:colOff>69850</xdr:colOff>
      <xdr:row>54</xdr:row>
      <xdr:rowOff>349250</xdr:rowOff>
    </xdr:from>
    <xdr:to>
      <xdr:col>3</xdr:col>
      <xdr:colOff>711200</xdr:colOff>
      <xdr:row>56</xdr:row>
      <xdr:rowOff>184150</xdr:rowOff>
    </xdr:to>
    <xdr:pic>
      <xdr:nvPicPr>
        <xdr:cNvPr id="144" name="Image 146" descr="vlcsnap-415541.pn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16100" y="15144750"/>
          <a:ext cx="14414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72</xdr:row>
      <xdr:rowOff>285750</xdr:rowOff>
    </xdr:from>
    <xdr:to>
      <xdr:col>9</xdr:col>
      <xdr:colOff>590550</xdr:colOff>
      <xdr:row>74</xdr:row>
      <xdr:rowOff>311150</xdr:rowOff>
    </xdr:to>
    <xdr:pic>
      <xdr:nvPicPr>
        <xdr:cNvPr id="145" name="Image 146" descr="Cadreuse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18300" y="20929600"/>
          <a:ext cx="1219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30</xdr:row>
      <xdr:rowOff>31750</xdr:rowOff>
    </xdr:from>
    <xdr:to>
      <xdr:col>4</xdr:col>
      <xdr:colOff>431800</xdr:colOff>
      <xdr:row>30</xdr:row>
      <xdr:rowOff>247650</xdr:rowOff>
    </xdr:to>
    <xdr:sp macro="" textlink="">
      <xdr:nvSpPr>
        <xdr:cNvPr id="147" name="Freeform 17"/>
        <xdr:cNvSpPr>
          <a:spLocks/>
        </xdr:cNvSpPr>
      </xdr:nvSpPr>
      <xdr:spPr bwMode="auto">
        <a:xfrm flipV="1">
          <a:off x="2203450" y="673735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29</xdr:row>
      <xdr:rowOff>304800</xdr:rowOff>
    </xdr:from>
    <xdr:to>
      <xdr:col>4</xdr:col>
      <xdr:colOff>431800</xdr:colOff>
      <xdr:row>29</xdr:row>
      <xdr:rowOff>304800</xdr:rowOff>
    </xdr:to>
    <xdr:sp macro="" textlink="">
      <xdr:nvSpPr>
        <xdr:cNvPr id="148" name="Line 18"/>
        <xdr:cNvSpPr>
          <a:spLocks noChangeShapeType="1"/>
        </xdr:cNvSpPr>
      </xdr:nvSpPr>
      <xdr:spPr bwMode="auto">
        <a:xfrm>
          <a:off x="2216150" y="66230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29</xdr:row>
      <xdr:rowOff>152400</xdr:rowOff>
    </xdr:from>
    <xdr:to>
      <xdr:col>2</xdr:col>
      <xdr:colOff>673100</xdr:colOff>
      <xdr:row>31</xdr:row>
      <xdr:rowOff>0</xdr:rowOff>
    </xdr:to>
    <xdr:sp macro="" textlink="">
      <xdr:nvSpPr>
        <xdr:cNvPr id="149" name="Line 20"/>
        <xdr:cNvSpPr>
          <a:spLocks noChangeShapeType="1"/>
        </xdr:cNvSpPr>
      </xdr:nvSpPr>
      <xdr:spPr bwMode="auto">
        <a:xfrm>
          <a:off x="2019300" y="64706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29</xdr:row>
      <xdr:rowOff>184150</xdr:rowOff>
    </xdr:from>
    <xdr:to>
      <xdr:col>4</xdr:col>
      <xdr:colOff>590550</xdr:colOff>
      <xdr:row>31</xdr:row>
      <xdr:rowOff>31750</xdr:rowOff>
    </xdr:to>
    <xdr:sp macro="" textlink="">
      <xdr:nvSpPr>
        <xdr:cNvPr id="150" name="Line 21"/>
        <xdr:cNvSpPr>
          <a:spLocks noChangeShapeType="1"/>
        </xdr:cNvSpPr>
      </xdr:nvSpPr>
      <xdr:spPr bwMode="auto">
        <a:xfrm flipH="1">
          <a:off x="3536950" y="65024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30</xdr:row>
      <xdr:rowOff>329814</xdr:rowOff>
    </xdr:from>
    <xdr:to>
      <xdr:col>2</xdr:col>
      <xdr:colOff>688975</xdr:colOff>
      <xdr:row>32</xdr:row>
      <xdr:rowOff>0</xdr:rowOff>
    </xdr:to>
    <xdr:cxnSp macro="">
      <xdr:nvCxnSpPr>
        <xdr:cNvPr id="151" name="Connecteur droit 150"/>
        <xdr:cNvCxnSpPr/>
      </xdr:nvCxnSpPr>
      <xdr:spPr>
        <a:xfrm rot="10800000" flipH="1" flipV="1">
          <a:off x="2426043" y="703541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30</xdr:row>
      <xdr:rowOff>342514</xdr:rowOff>
    </xdr:from>
    <xdr:to>
      <xdr:col>4</xdr:col>
      <xdr:colOff>225425</xdr:colOff>
      <xdr:row>32</xdr:row>
      <xdr:rowOff>102</xdr:rowOff>
    </xdr:to>
    <xdr:cxnSp macro="">
      <xdr:nvCxnSpPr>
        <xdr:cNvPr id="152" name="Connecteur droit 151"/>
        <xdr:cNvCxnSpPr/>
      </xdr:nvCxnSpPr>
      <xdr:spPr>
        <a:xfrm>
          <a:off x="3567517" y="704811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31</xdr:row>
      <xdr:rowOff>282046</xdr:rowOff>
    </xdr:from>
    <xdr:to>
      <xdr:col>4</xdr:col>
      <xdr:colOff>227247</xdr:colOff>
      <xdr:row>31</xdr:row>
      <xdr:rowOff>283634</xdr:rowOff>
    </xdr:to>
    <xdr:cxnSp macro="">
      <xdr:nvCxnSpPr>
        <xdr:cNvPr id="153" name="Connecteur droit avec flèche 152"/>
        <xdr:cNvCxnSpPr/>
      </xdr:nvCxnSpPr>
      <xdr:spPr>
        <a:xfrm>
          <a:off x="2422276" y="737499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28</xdr:row>
      <xdr:rowOff>405606</xdr:rowOff>
    </xdr:from>
    <xdr:to>
      <xdr:col>6</xdr:col>
      <xdr:colOff>17180</xdr:colOff>
      <xdr:row>31</xdr:row>
      <xdr:rowOff>333362</xdr:rowOff>
    </xdr:to>
    <xdr:sp macro="" textlink="">
      <xdr:nvSpPr>
        <xdr:cNvPr id="154" name="Rectangle 153"/>
        <xdr:cNvSpPr/>
      </xdr:nvSpPr>
      <xdr:spPr>
        <a:xfrm>
          <a:off x="4795837" y="628570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646509</xdr:colOff>
      <xdr:row>31</xdr:row>
      <xdr:rowOff>194869</xdr:rowOff>
    </xdr:from>
    <xdr:to>
      <xdr:col>7</xdr:col>
      <xdr:colOff>246459</xdr:colOff>
      <xdr:row>31</xdr:row>
      <xdr:rowOff>349650</xdr:rowOff>
    </xdr:to>
    <xdr:sp macro="" textlink="">
      <xdr:nvSpPr>
        <xdr:cNvPr id="155" name="Rectangle 154"/>
        <xdr:cNvSpPr/>
      </xdr:nvSpPr>
      <xdr:spPr>
        <a:xfrm rot="5400000">
          <a:off x="5315743" y="6765135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28</xdr:row>
      <xdr:rowOff>298450</xdr:rowOff>
    </xdr:from>
    <xdr:to>
      <xdr:col>3</xdr:col>
      <xdr:colOff>50800</xdr:colOff>
      <xdr:row>30</xdr:row>
      <xdr:rowOff>44450</xdr:rowOff>
    </xdr:to>
    <xdr:pic>
      <xdr:nvPicPr>
        <xdr:cNvPr id="15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636270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28</xdr:row>
      <xdr:rowOff>285750</xdr:rowOff>
    </xdr:from>
    <xdr:to>
      <xdr:col>4</xdr:col>
      <xdr:colOff>190500</xdr:colOff>
      <xdr:row>30</xdr:row>
      <xdr:rowOff>38100</xdr:rowOff>
    </xdr:to>
    <xdr:pic>
      <xdr:nvPicPr>
        <xdr:cNvPr id="157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635952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30</xdr:row>
      <xdr:rowOff>57150</xdr:rowOff>
    </xdr:from>
    <xdr:to>
      <xdr:col>4</xdr:col>
      <xdr:colOff>31750</xdr:colOff>
      <xdr:row>30</xdr:row>
      <xdr:rowOff>228600</xdr:rowOff>
    </xdr:to>
    <xdr:sp macro="" textlink="">
      <xdr:nvSpPr>
        <xdr:cNvPr id="158" name="AutoShape 23"/>
        <xdr:cNvSpPr>
          <a:spLocks noChangeArrowheads="1"/>
        </xdr:cNvSpPr>
      </xdr:nvSpPr>
      <xdr:spPr bwMode="auto">
        <a:xfrm>
          <a:off x="3175000" y="67627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30</xdr:row>
      <xdr:rowOff>44450</xdr:rowOff>
    </xdr:from>
    <xdr:to>
      <xdr:col>3</xdr:col>
      <xdr:colOff>158750</xdr:colOff>
      <xdr:row>30</xdr:row>
      <xdr:rowOff>209550</xdr:rowOff>
    </xdr:to>
    <xdr:sp macro="" textlink="">
      <xdr:nvSpPr>
        <xdr:cNvPr id="159" name="AutoShape 23"/>
        <xdr:cNvSpPr>
          <a:spLocks noChangeArrowheads="1"/>
        </xdr:cNvSpPr>
      </xdr:nvSpPr>
      <xdr:spPr bwMode="auto">
        <a:xfrm>
          <a:off x="2508250" y="675005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7</xdr:col>
      <xdr:colOff>292100</xdr:colOff>
      <xdr:row>30</xdr:row>
      <xdr:rowOff>6350</xdr:rowOff>
    </xdr:from>
    <xdr:to>
      <xdr:col>7</xdr:col>
      <xdr:colOff>749300</xdr:colOff>
      <xdr:row>30</xdr:row>
      <xdr:rowOff>190500</xdr:rowOff>
    </xdr:to>
    <xdr:grpSp>
      <xdr:nvGrpSpPr>
        <xdr:cNvPr id="160" name="Group 32"/>
        <xdr:cNvGrpSpPr>
          <a:grpSpLocks/>
        </xdr:cNvGrpSpPr>
      </xdr:nvGrpSpPr>
      <xdr:grpSpPr bwMode="auto">
        <a:xfrm>
          <a:off x="5768975" y="8464550"/>
          <a:ext cx="457200" cy="184150"/>
          <a:chOff x="836" y="332"/>
          <a:chExt cx="80" cy="15"/>
        </a:xfrm>
      </xdr:grpSpPr>
      <xdr:sp macro="" textlink="">
        <xdr:nvSpPr>
          <xdr:cNvPr id="16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381000</xdr:colOff>
      <xdr:row>28</xdr:row>
      <xdr:rowOff>50800</xdr:rowOff>
    </xdr:from>
    <xdr:to>
      <xdr:col>6</xdr:col>
      <xdr:colOff>520700</xdr:colOff>
      <xdr:row>29</xdr:row>
      <xdr:rowOff>31750</xdr:rowOff>
    </xdr:to>
    <xdr:grpSp>
      <xdr:nvGrpSpPr>
        <xdr:cNvPr id="164" name="Group 32"/>
        <xdr:cNvGrpSpPr>
          <a:grpSpLocks/>
        </xdr:cNvGrpSpPr>
      </xdr:nvGrpSpPr>
      <xdr:grpSpPr bwMode="auto">
        <a:xfrm rot="-5400000">
          <a:off x="4956175" y="7820025"/>
          <a:ext cx="419100" cy="139700"/>
          <a:chOff x="836" y="332"/>
          <a:chExt cx="80" cy="15"/>
        </a:xfrm>
      </xdr:grpSpPr>
      <xdr:sp macro="" textlink="">
        <xdr:nvSpPr>
          <xdr:cNvPr id="165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6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577057</xdr:colOff>
      <xdr:row>29</xdr:row>
      <xdr:rowOff>142875</xdr:rowOff>
    </xdr:from>
    <xdr:to>
      <xdr:col>5</xdr:col>
      <xdr:colOff>577057</xdr:colOff>
      <xdr:row>31</xdr:row>
      <xdr:rowOff>156362</xdr:rowOff>
    </xdr:to>
    <xdr:cxnSp macro="">
      <xdr:nvCxnSpPr>
        <xdr:cNvPr id="168" name="Connecteur droit avec flèche 167"/>
        <xdr:cNvCxnSpPr/>
      </xdr:nvCxnSpPr>
      <xdr:spPr>
        <a:xfrm>
          <a:off x="4723607" y="6461125"/>
          <a:ext cx="0" cy="78818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29</xdr:row>
      <xdr:rowOff>133350</xdr:rowOff>
    </xdr:from>
    <xdr:to>
      <xdr:col>5</xdr:col>
      <xdr:colOff>746125</xdr:colOff>
      <xdr:row>29</xdr:row>
      <xdr:rowOff>133350</xdr:rowOff>
    </xdr:to>
    <xdr:cxnSp macro="">
      <xdr:nvCxnSpPr>
        <xdr:cNvPr id="169" name="Connecteur droit 168"/>
        <xdr:cNvCxnSpPr/>
      </xdr:nvCxnSpPr>
      <xdr:spPr>
        <a:xfrm rot="10800000">
          <a:off x="4594225" y="6451600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31</xdr:row>
      <xdr:rowOff>171451</xdr:rowOff>
    </xdr:from>
    <xdr:to>
      <xdr:col>5</xdr:col>
      <xdr:colOff>668583</xdr:colOff>
      <xdr:row>31</xdr:row>
      <xdr:rowOff>173836</xdr:rowOff>
    </xdr:to>
    <xdr:cxnSp macro="">
      <xdr:nvCxnSpPr>
        <xdr:cNvPr id="170" name="Connecteur droit 169"/>
        <xdr:cNvCxnSpPr/>
      </xdr:nvCxnSpPr>
      <xdr:spPr>
        <a:xfrm rot="10800000">
          <a:off x="4629150" y="726440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35</xdr:row>
      <xdr:rowOff>31750</xdr:rowOff>
    </xdr:from>
    <xdr:to>
      <xdr:col>4</xdr:col>
      <xdr:colOff>431800</xdr:colOff>
      <xdr:row>35</xdr:row>
      <xdr:rowOff>247650</xdr:rowOff>
    </xdr:to>
    <xdr:sp macro="" textlink="">
      <xdr:nvSpPr>
        <xdr:cNvPr id="171" name="Freeform 17"/>
        <xdr:cNvSpPr>
          <a:spLocks/>
        </xdr:cNvSpPr>
      </xdr:nvSpPr>
      <xdr:spPr bwMode="auto">
        <a:xfrm flipV="1">
          <a:off x="2203450" y="843280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34</xdr:row>
      <xdr:rowOff>304800</xdr:rowOff>
    </xdr:from>
    <xdr:to>
      <xdr:col>4</xdr:col>
      <xdr:colOff>431800</xdr:colOff>
      <xdr:row>34</xdr:row>
      <xdr:rowOff>304800</xdr:rowOff>
    </xdr:to>
    <xdr:sp macro="" textlink="">
      <xdr:nvSpPr>
        <xdr:cNvPr id="172" name="Line 18"/>
        <xdr:cNvSpPr>
          <a:spLocks noChangeShapeType="1"/>
        </xdr:cNvSpPr>
      </xdr:nvSpPr>
      <xdr:spPr bwMode="auto">
        <a:xfrm>
          <a:off x="2216150" y="83185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34</xdr:row>
      <xdr:rowOff>152400</xdr:rowOff>
    </xdr:from>
    <xdr:to>
      <xdr:col>2</xdr:col>
      <xdr:colOff>673100</xdr:colOff>
      <xdr:row>36</xdr:row>
      <xdr:rowOff>0</xdr:rowOff>
    </xdr:to>
    <xdr:sp macro="" textlink="">
      <xdr:nvSpPr>
        <xdr:cNvPr id="173" name="Line 20"/>
        <xdr:cNvSpPr>
          <a:spLocks noChangeShapeType="1"/>
        </xdr:cNvSpPr>
      </xdr:nvSpPr>
      <xdr:spPr bwMode="auto">
        <a:xfrm>
          <a:off x="2019300" y="81661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34</xdr:row>
      <xdr:rowOff>184150</xdr:rowOff>
    </xdr:from>
    <xdr:to>
      <xdr:col>4</xdr:col>
      <xdr:colOff>590550</xdr:colOff>
      <xdr:row>36</xdr:row>
      <xdr:rowOff>31750</xdr:rowOff>
    </xdr:to>
    <xdr:sp macro="" textlink="">
      <xdr:nvSpPr>
        <xdr:cNvPr id="174" name="Line 21"/>
        <xdr:cNvSpPr>
          <a:spLocks noChangeShapeType="1"/>
        </xdr:cNvSpPr>
      </xdr:nvSpPr>
      <xdr:spPr bwMode="auto">
        <a:xfrm flipH="1">
          <a:off x="3536950" y="81978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35</xdr:row>
      <xdr:rowOff>329814</xdr:rowOff>
    </xdr:from>
    <xdr:to>
      <xdr:col>2</xdr:col>
      <xdr:colOff>688975</xdr:colOff>
      <xdr:row>37</xdr:row>
      <xdr:rowOff>0</xdr:rowOff>
    </xdr:to>
    <xdr:cxnSp macro="">
      <xdr:nvCxnSpPr>
        <xdr:cNvPr id="175" name="Connecteur droit 174"/>
        <xdr:cNvCxnSpPr/>
      </xdr:nvCxnSpPr>
      <xdr:spPr>
        <a:xfrm rot="10800000" flipH="1" flipV="1">
          <a:off x="2426043" y="87308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35</xdr:row>
      <xdr:rowOff>342514</xdr:rowOff>
    </xdr:from>
    <xdr:to>
      <xdr:col>4</xdr:col>
      <xdr:colOff>225425</xdr:colOff>
      <xdr:row>37</xdr:row>
      <xdr:rowOff>102</xdr:rowOff>
    </xdr:to>
    <xdr:cxnSp macro="">
      <xdr:nvCxnSpPr>
        <xdr:cNvPr id="176" name="Connecteur droit 175"/>
        <xdr:cNvCxnSpPr/>
      </xdr:nvCxnSpPr>
      <xdr:spPr>
        <a:xfrm>
          <a:off x="3567517" y="87435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36</xdr:row>
      <xdr:rowOff>282046</xdr:rowOff>
    </xdr:from>
    <xdr:to>
      <xdr:col>4</xdr:col>
      <xdr:colOff>227247</xdr:colOff>
      <xdr:row>36</xdr:row>
      <xdr:rowOff>283634</xdr:rowOff>
    </xdr:to>
    <xdr:cxnSp macro="">
      <xdr:nvCxnSpPr>
        <xdr:cNvPr id="177" name="Connecteur droit avec flèche 176"/>
        <xdr:cNvCxnSpPr/>
      </xdr:nvCxnSpPr>
      <xdr:spPr>
        <a:xfrm>
          <a:off x="2422276" y="90704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647700</xdr:colOff>
      <xdr:row>33</xdr:row>
      <xdr:rowOff>298450</xdr:rowOff>
    </xdr:from>
    <xdr:to>
      <xdr:col>3</xdr:col>
      <xdr:colOff>50800</xdr:colOff>
      <xdr:row>35</xdr:row>
      <xdr:rowOff>44450</xdr:rowOff>
    </xdr:to>
    <xdr:pic>
      <xdr:nvPicPr>
        <xdr:cNvPr id="17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80581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285750</xdr:rowOff>
    </xdr:from>
    <xdr:to>
      <xdr:col>4</xdr:col>
      <xdr:colOff>190500</xdr:colOff>
      <xdr:row>35</xdr:row>
      <xdr:rowOff>38100</xdr:rowOff>
    </xdr:to>
    <xdr:pic>
      <xdr:nvPicPr>
        <xdr:cNvPr id="17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80549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35</xdr:row>
      <xdr:rowOff>57150</xdr:rowOff>
    </xdr:from>
    <xdr:to>
      <xdr:col>4</xdr:col>
      <xdr:colOff>31750</xdr:colOff>
      <xdr:row>35</xdr:row>
      <xdr:rowOff>228600</xdr:rowOff>
    </xdr:to>
    <xdr:sp macro="" textlink="">
      <xdr:nvSpPr>
        <xdr:cNvPr id="180" name="AutoShape 23"/>
        <xdr:cNvSpPr>
          <a:spLocks noChangeArrowheads="1"/>
        </xdr:cNvSpPr>
      </xdr:nvSpPr>
      <xdr:spPr bwMode="auto">
        <a:xfrm>
          <a:off x="3175000" y="84582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35</xdr:row>
      <xdr:rowOff>44450</xdr:rowOff>
    </xdr:from>
    <xdr:to>
      <xdr:col>3</xdr:col>
      <xdr:colOff>158750</xdr:colOff>
      <xdr:row>35</xdr:row>
      <xdr:rowOff>209550</xdr:rowOff>
    </xdr:to>
    <xdr:sp macro="" textlink="">
      <xdr:nvSpPr>
        <xdr:cNvPr id="181" name="AutoShape 23"/>
        <xdr:cNvSpPr>
          <a:spLocks noChangeArrowheads="1"/>
        </xdr:cNvSpPr>
      </xdr:nvSpPr>
      <xdr:spPr bwMode="auto">
        <a:xfrm>
          <a:off x="2508250" y="84455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311150</xdr:colOff>
      <xdr:row>33</xdr:row>
      <xdr:rowOff>76200</xdr:rowOff>
    </xdr:from>
    <xdr:to>
      <xdr:col>9</xdr:col>
      <xdr:colOff>501650</xdr:colOff>
      <xdr:row>36</xdr:row>
      <xdr:rowOff>260350</xdr:rowOff>
    </xdr:to>
    <xdr:pic>
      <xdr:nvPicPr>
        <xdr:cNvPr id="184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58000" y="76517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317500</xdr:colOff>
      <xdr:row>28</xdr:row>
      <xdr:rowOff>82550</xdr:rowOff>
    </xdr:from>
    <xdr:to>
      <xdr:col>9</xdr:col>
      <xdr:colOff>508000</xdr:colOff>
      <xdr:row>31</xdr:row>
      <xdr:rowOff>266700</xdr:rowOff>
    </xdr:to>
    <xdr:pic>
      <xdr:nvPicPr>
        <xdr:cNvPr id="185" name="Image 104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64350" y="59626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31750</xdr:colOff>
      <xdr:row>29</xdr:row>
      <xdr:rowOff>114300</xdr:rowOff>
    </xdr:from>
    <xdr:to>
      <xdr:col>7</xdr:col>
      <xdr:colOff>107950</xdr:colOff>
      <xdr:row>31</xdr:row>
      <xdr:rowOff>190500</xdr:rowOff>
    </xdr:to>
    <xdr:pic>
      <xdr:nvPicPr>
        <xdr:cNvPr id="186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lum bright="-10000"/>
        </a:blip>
        <a:srcRect/>
        <a:stretch>
          <a:fillRect/>
        </a:stretch>
      </xdr:blipFill>
      <xdr:spPr bwMode="auto">
        <a:xfrm>
          <a:off x="4978400" y="6432550"/>
          <a:ext cx="8763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241300</xdr:colOff>
      <xdr:row>30</xdr:row>
      <xdr:rowOff>298450</xdr:rowOff>
    </xdr:from>
    <xdr:to>
      <xdr:col>7</xdr:col>
      <xdr:colOff>127000</xdr:colOff>
      <xdr:row>31</xdr:row>
      <xdr:rowOff>184150</xdr:rowOff>
    </xdr:to>
    <xdr:sp macro="" textlink="">
      <xdr:nvSpPr>
        <xdr:cNvPr id="187" name="Rectangle 31" descr="Chêne"/>
        <xdr:cNvSpPr>
          <a:spLocks noChangeArrowheads="1"/>
        </xdr:cNvSpPr>
      </xdr:nvSpPr>
      <xdr:spPr bwMode="auto">
        <a:xfrm>
          <a:off x="5187950" y="7004050"/>
          <a:ext cx="68580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88900</xdr:colOff>
      <xdr:row>29</xdr:row>
      <xdr:rowOff>311150</xdr:rowOff>
    </xdr:from>
    <xdr:to>
      <xdr:col>7</xdr:col>
      <xdr:colOff>247650</xdr:colOff>
      <xdr:row>31</xdr:row>
      <xdr:rowOff>184150</xdr:rowOff>
    </xdr:to>
    <xdr:sp macro="" textlink="">
      <xdr:nvSpPr>
        <xdr:cNvPr id="188" name="Rectangle 31" descr="Chêne"/>
        <xdr:cNvSpPr>
          <a:spLocks noChangeArrowheads="1"/>
        </xdr:cNvSpPr>
      </xdr:nvSpPr>
      <xdr:spPr bwMode="auto">
        <a:xfrm rot="5400000">
          <a:off x="5591175" y="687387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44450</xdr:rowOff>
    </xdr:from>
    <xdr:to>
      <xdr:col>7</xdr:col>
      <xdr:colOff>19050</xdr:colOff>
      <xdr:row>29</xdr:row>
      <xdr:rowOff>323850</xdr:rowOff>
    </xdr:to>
    <xdr:sp macro="" textlink="">
      <xdr:nvSpPr>
        <xdr:cNvPr id="189" name="Rectangle 31" descr="Chêne"/>
        <xdr:cNvSpPr>
          <a:spLocks noChangeArrowheads="1"/>
        </xdr:cNvSpPr>
      </xdr:nvSpPr>
      <xdr:spPr bwMode="auto">
        <a:xfrm rot="10800000">
          <a:off x="4984750" y="6362700"/>
          <a:ext cx="781050" cy="279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138111</xdr:rowOff>
    </xdr:from>
    <xdr:to>
      <xdr:col>7</xdr:col>
      <xdr:colOff>19050</xdr:colOff>
      <xdr:row>29</xdr:row>
      <xdr:rowOff>138111</xdr:rowOff>
    </xdr:to>
    <xdr:cxnSp macro="">
      <xdr:nvCxnSpPr>
        <xdr:cNvPr id="190" name="Connecteur droit 189"/>
        <xdr:cNvCxnSpPr/>
      </xdr:nvCxnSpPr>
      <xdr:spPr>
        <a:xfrm flipH="1">
          <a:off x="4984750" y="6456361"/>
          <a:ext cx="781050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646112</xdr:colOff>
      <xdr:row>33</xdr:row>
      <xdr:rowOff>404812</xdr:rowOff>
    </xdr:from>
    <xdr:to>
      <xdr:col>6</xdr:col>
      <xdr:colOff>8755</xdr:colOff>
      <xdr:row>36</xdr:row>
      <xdr:rowOff>326231</xdr:rowOff>
    </xdr:to>
    <xdr:sp macro="" textlink="">
      <xdr:nvSpPr>
        <xdr:cNvPr id="191" name="Rectangle 190"/>
        <xdr:cNvSpPr/>
      </xdr:nvSpPr>
      <xdr:spPr>
        <a:xfrm>
          <a:off x="4792662" y="7980362"/>
          <a:ext cx="162743" cy="1134269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649684</xdr:colOff>
      <xdr:row>36</xdr:row>
      <xdr:rowOff>181374</xdr:rowOff>
    </xdr:from>
    <xdr:to>
      <xdr:col>7</xdr:col>
      <xdr:colOff>249634</xdr:colOff>
      <xdr:row>36</xdr:row>
      <xdr:rowOff>336155</xdr:rowOff>
    </xdr:to>
    <xdr:sp macro="" textlink="">
      <xdr:nvSpPr>
        <xdr:cNvPr id="192" name="Rectangle 191"/>
        <xdr:cNvSpPr/>
      </xdr:nvSpPr>
      <xdr:spPr>
        <a:xfrm rot="5400000">
          <a:off x="5318918" y="8447090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7</xdr:col>
      <xdr:colOff>279400</xdr:colOff>
      <xdr:row>35</xdr:row>
      <xdr:rowOff>0</xdr:rowOff>
    </xdr:from>
    <xdr:to>
      <xdr:col>7</xdr:col>
      <xdr:colOff>736600</xdr:colOff>
      <xdr:row>35</xdr:row>
      <xdr:rowOff>184150</xdr:rowOff>
    </xdr:to>
    <xdr:grpSp>
      <xdr:nvGrpSpPr>
        <xdr:cNvPr id="193" name="Group 32"/>
        <xdr:cNvGrpSpPr>
          <a:grpSpLocks/>
        </xdr:cNvGrpSpPr>
      </xdr:nvGrpSpPr>
      <xdr:grpSpPr bwMode="auto">
        <a:xfrm>
          <a:off x="5756275" y="10163175"/>
          <a:ext cx="457200" cy="184150"/>
          <a:chOff x="836" y="332"/>
          <a:chExt cx="80" cy="15"/>
        </a:xfrm>
      </xdr:grpSpPr>
      <xdr:sp macro="" textlink="">
        <xdr:nvSpPr>
          <xdr:cNvPr id="19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368300</xdr:colOff>
      <xdr:row>33</xdr:row>
      <xdr:rowOff>38100</xdr:rowOff>
    </xdr:from>
    <xdr:to>
      <xdr:col>6</xdr:col>
      <xdr:colOff>508000</xdr:colOff>
      <xdr:row>34</xdr:row>
      <xdr:rowOff>19050</xdr:rowOff>
    </xdr:to>
    <xdr:grpSp>
      <xdr:nvGrpSpPr>
        <xdr:cNvPr id="197" name="Group 32"/>
        <xdr:cNvGrpSpPr>
          <a:grpSpLocks/>
        </xdr:cNvGrpSpPr>
      </xdr:nvGrpSpPr>
      <xdr:grpSpPr bwMode="auto">
        <a:xfrm rot="-5400000">
          <a:off x="4943475" y="9512300"/>
          <a:ext cx="419100" cy="139700"/>
          <a:chOff x="836" y="332"/>
          <a:chExt cx="80" cy="15"/>
        </a:xfrm>
      </xdr:grpSpPr>
      <xdr:sp macro="" textlink="">
        <xdr:nvSpPr>
          <xdr:cNvPr id="198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9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0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567532</xdr:colOff>
      <xdr:row>34</xdr:row>
      <xdr:rowOff>135731</xdr:rowOff>
    </xdr:from>
    <xdr:to>
      <xdr:col>5</xdr:col>
      <xdr:colOff>567532</xdr:colOff>
      <xdr:row>36</xdr:row>
      <xdr:rowOff>155574</xdr:rowOff>
    </xdr:to>
    <xdr:cxnSp macro="">
      <xdr:nvCxnSpPr>
        <xdr:cNvPr id="201" name="Connecteur droit avec flèche 200"/>
        <xdr:cNvCxnSpPr/>
      </xdr:nvCxnSpPr>
      <xdr:spPr>
        <a:xfrm>
          <a:off x="4714082" y="8149431"/>
          <a:ext cx="0" cy="79454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34</xdr:row>
      <xdr:rowOff>119856</xdr:rowOff>
    </xdr:from>
    <xdr:to>
      <xdr:col>5</xdr:col>
      <xdr:colOff>736600</xdr:colOff>
      <xdr:row>34</xdr:row>
      <xdr:rowOff>119856</xdr:rowOff>
    </xdr:to>
    <xdr:cxnSp macro="">
      <xdr:nvCxnSpPr>
        <xdr:cNvPr id="202" name="Connecteur droit 201"/>
        <xdr:cNvCxnSpPr/>
      </xdr:nvCxnSpPr>
      <xdr:spPr>
        <a:xfrm rot="10800000">
          <a:off x="4584700" y="8133556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36</xdr:row>
      <xdr:rowOff>157957</xdr:rowOff>
    </xdr:from>
    <xdr:to>
      <xdr:col>5</xdr:col>
      <xdr:colOff>659351</xdr:colOff>
      <xdr:row>36</xdr:row>
      <xdr:rowOff>160342</xdr:rowOff>
    </xdr:to>
    <xdr:cxnSp macro="">
      <xdr:nvCxnSpPr>
        <xdr:cNvPr id="203" name="Connecteur droit 202"/>
        <xdr:cNvCxnSpPr/>
      </xdr:nvCxnSpPr>
      <xdr:spPr>
        <a:xfrm rot="10800000">
          <a:off x="4613275" y="8946357"/>
          <a:ext cx="192626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19050</xdr:colOff>
      <xdr:row>34</xdr:row>
      <xdr:rowOff>107950</xdr:rowOff>
    </xdr:from>
    <xdr:to>
      <xdr:col>7</xdr:col>
      <xdr:colOff>101600</xdr:colOff>
      <xdr:row>36</xdr:row>
      <xdr:rowOff>184150</xdr:rowOff>
    </xdr:to>
    <xdr:pic>
      <xdr:nvPicPr>
        <xdr:cNvPr id="204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lum bright="-10000"/>
        </a:blip>
        <a:srcRect/>
        <a:stretch>
          <a:fillRect/>
        </a:stretch>
      </xdr:blipFill>
      <xdr:spPr bwMode="auto">
        <a:xfrm>
          <a:off x="4965700" y="8121650"/>
          <a:ext cx="88265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35</xdr:row>
      <xdr:rowOff>285750</xdr:rowOff>
    </xdr:from>
    <xdr:to>
      <xdr:col>7</xdr:col>
      <xdr:colOff>120650</xdr:colOff>
      <xdr:row>36</xdr:row>
      <xdr:rowOff>171450</xdr:rowOff>
    </xdr:to>
    <xdr:sp macro="" textlink="">
      <xdr:nvSpPr>
        <xdr:cNvPr id="205" name="Rectangle 31" descr="Chêne"/>
        <xdr:cNvSpPr>
          <a:spLocks noChangeArrowheads="1"/>
        </xdr:cNvSpPr>
      </xdr:nvSpPr>
      <xdr:spPr bwMode="auto">
        <a:xfrm>
          <a:off x="5175250" y="8686800"/>
          <a:ext cx="6921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82550</xdr:colOff>
      <xdr:row>34</xdr:row>
      <xdr:rowOff>304800</xdr:rowOff>
    </xdr:from>
    <xdr:to>
      <xdr:col>7</xdr:col>
      <xdr:colOff>241300</xdr:colOff>
      <xdr:row>36</xdr:row>
      <xdr:rowOff>171450</xdr:rowOff>
    </xdr:to>
    <xdr:sp macro="" textlink="">
      <xdr:nvSpPr>
        <xdr:cNvPr id="206" name="Rectangle 31" descr="Chêne"/>
        <xdr:cNvSpPr>
          <a:spLocks noChangeArrowheads="1"/>
        </xdr:cNvSpPr>
      </xdr:nvSpPr>
      <xdr:spPr bwMode="auto">
        <a:xfrm rot="5400000">
          <a:off x="5588000" y="8559800"/>
          <a:ext cx="64135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31750</xdr:colOff>
      <xdr:row>34</xdr:row>
      <xdr:rowOff>38100</xdr:rowOff>
    </xdr:from>
    <xdr:to>
      <xdr:col>7</xdr:col>
      <xdr:colOff>12700</xdr:colOff>
      <xdr:row>34</xdr:row>
      <xdr:rowOff>311150</xdr:rowOff>
    </xdr:to>
    <xdr:sp macro="" textlink="">
      <xdr:nvSpPr>
        <xdr:cNvPr id="207" name="Rectangle 31" descr="Chêne"/>
        <xdr:cNvSpPr>
          <a:spLocks noChangeArrowheads="1"/>
        </xdr:cNvSpPr>
      </xdr:nvSpPr>
      <xdr:spPr bwMode="auto">
        <a:xfrm rot="10800000">
          <a:off x="4978400" y="8051800"/>
          <a:ext cx="7810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130967</xdr:rowOff>
    </xdr:from>
    <xdr:to>
      <xdr:col>7</xdr:col>
      <xdr:colOff>9525</xdr:colOff>
      <xdr:row>34</xdr:row>
      <xdr:rowOff>130967</xdr:rowOff>
    </xdr:to>
    <xdr:cxnSp macro="">
      <xdr:nvCxnSpPr>
        <xdr:cNvPr id="208" name="Connecteur droit 207"/>
        <xdr:cNvCxnSpPr/>
      </xdr:nvCxnSpPr>
      <xdr:spPr>
        <a:xfrm flipH="1">
          <a:off x="4975225" y="8144667"/>
          <a:ext cx="781050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152400</xdr:colOff>
      <xdr:row>54</xdr:row>
      <xdr:rowOff>336550</xdr:rowOff>
    </xdr:from>
    <xdr:to>
      <xdr:col>5</xdr:col>
      <xdr:colOff>381000</xdr:colOff>
      <xdr:row>56</xdr:row>
      <xdr:rowOff>285750</xdr:rowOff>
    </xdr:to>
    <xdr:pic>
      <xdr:nvPicPr>
        <xdr:cNvPr id="209" name="Image 210" descr="DSC00149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498850" y="15132050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346076</xdr:colOff>
      <xdr:row>15</xdr:row>
      <xdr:rowOff>114300</xdr:rowOff>
    </xdr:from>
    <xdr:to>
      <xdr:col>5</xdr:col>
      <xdr:colOff>288926</xdr:colOff>
      <xdr:row>16</xdr:row>
      <xdr:rowOff>219075</xdr:rowOff>
    </xdr:to>
    <xdr:sp macro="" textlink="">
      <xdr:nvSpPr>
        <xdr:cNvPr id="210" name="Bulle ronde 209"/>
        <xdr:cNvSpPr/>
      </xdr:nvSpPr>
      <xdr:spPr>
        <a:xfrm>
          <a:off x="3692526" y="3429000"/>
          <a:ext cx="742950" cy="492125"/>
        </a:xfrm>
        <a:prstGeom prst="wedgeEllipseCallout">
          <a:avLst>
            <a:gd name="adj1" fmla="val -106547"/>
            <a:gd name="adj2" fmla="val 45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-104</a:t>
          </a:r>
        </a:p>
      </xdr:txBody>
    </xdr:sp>
    <xdr:clientData/>
  </xdr:twoCellAnchor>
  <xdr:twoCellAnchor>
    <xdr:from>
      <xdr:col>4</xdr:col>
      <xdr:colOff>361951</xdr:colOff>
      <xdr:row>30</xdr:row>
      <xdr:rowOff>193675</xdr:rowOff>
    </xdr:from>
    <xdr:to>
      <xdr:col>5</xdr:col>
      <xdr:colOff>298451</xdr:colOff>
      <xdr:row>31</xdr:row>
      <xdr:rowOff>304841</xdr:rowOff>
    </xdr:to>
    <xdr:sp macro="" textlink="">
      <xdr:nvSpPr>
        <xdr:cNvPr id="211" name="Bulle ronde 210"/>
        <xdr:cNvSpPr/>
      </xdr:nvSpPr>
      <xdr:spPr>
        <a:xfrm>
          <a:off x="3708401" y="6899275"/>
          <a:ext cx="736600" cy="498516"/>
        </a:xfrm>
        <a:prstGeom prst="wedgeEllipseCallout">
          <a:avLst>
            <a:gd name="adj1" fmla="val -106547"/>
            <a:gd name="adj2" fmla="val 45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-131</a:t>
          </a:r>
        </a:p>
      </xdr:txBody>
    </xdr:sp>
    <xdr:clientData/>
  </xdr:twoCellAnchor>
  <xdr:twoCellAnchor editAs="oneCell">
    <xdr:from>
      <xdr:col>12</xdr:col>
      <xdr:colOff>285750</xdr:colOff>
      <xdr:row>0</xdr:row>
      <xdr:rowOff>165099</xdr:rowOff>
    </xdr:from>
    <xdr:to>
      <xdr:col>12</xdr:col>
      <xdr:colOff>1377950</xdr:colOff>
      <xdr:row>10</xdr:row>
      <xdr:rowOff>31418</xdr:rowOff>
    </xdr:to>
    <xdr:pic>
      <xdr:nvPicPr>
        <xdr:cNvPr id="212" name="Image 21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033000" y="165099"/>
          <a:ext cx="1092200" cy="1669719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260350</xdr:colOff>
      <xdr:row>13</xdr:row>
      <xdr:rowOff>19049</xdr:rowOff>
    </xdr:from>
    <xdr:to>
      <xdr:col>12</xdr:col>
      <xdr:colOff>1308100</xdr:colOff>
      <xdr:row>17</xdr:row>
      <xdr:rowOff>3252</xdr:rowOff>
    </xdr:to>
    <xdr:pic>
      <xdr:nvPicPr>
        <xdr:cNvPr id="213" name="Image 21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007600" y="2508249"/>
          <a:ext cx="1047750" cy="1584403"/>
        </a:xfrm>
        <a:prstGeom prst="rect">
          <a:avLst/>
        </a:prstGeom>
      </xdr:spPr>
    </xdr:pic>
    <xdr:clientData/>
  </xdr:twoCellAnchor>
  <xdr:twoCellAnchor editAs="oneCell">
    <xdr:from>
      <xdr:col>12</xdr:col>
      <xdr:colOff>279400</xdr:colOff>
      <xdr:row>18</xdr:row>
      <xdr:rowOff>31749</xdr:rowOff>
    </xdr:from>
    <xdr:to>
      <xdr:col>12</xdr:col>
      <xdr:colOff>1308100</xdr:colOff>
      <xdr:row>21</xdr:row>
      <xdr:rowOff>374494</xdr:rowOff>
    </xdr:to>
    <xdr:pic>
      <xdr:nvPicPr>
        <xdr:cNvPr id="214" name="Image 21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026650" y="4216399"/>
          <a:ext cx="1028700" cy="1555595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260349</xdr:colOff>
      <xdr:row>28</xdr:row>
      <xdr:rowOff>25400</xdr:rowOff>
    </xdr:from>
    <xdr:to>
      <xdr:col>12</xdr:col>
      <xdr:colOff>1276554</xdr:colOff>
      <xdr:row>31</xdr:row>
      <xdr:rowOff>349250</xdr:rowOff>
    </xdr:to>
    <xdr:pic>
      <xdr:nvPicPr>
        <xdr:cNvPr id="215" name="Image 21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007599" y="5905500"/>
          <a:ext cx="1016205" cy="15367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33</xdr:row>
      <xdr:rowOff>31749</xdr:rowOff>
    </xdr:from>
    <xdr:to>
      <xdr:col>12</xdr:col>
      <xdr:colOff>1276350</xdr:colOff>
      <xdr:row>36</xdr:row>
      <xdr:rowOff>374494</xdr:rowOff>
    </xdr:to>
    <xdr:pic>
      <xdr:nvPicPr>
        <xdr:cNvPr id="216" name="Image 21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994900" y="7607299"/>
          <a:ext cx="1028700" cy="155559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76</xdr:row>
      <xdr:rowOff>44450</xdr:rowOff>
    </xdr:from>
    <xdr:to>
      <xdr:col>9</xdr:col>
      <xdr:colOff>91144</xdr:colOff>
      <xdr:row>79</xdr:row>
      <xdr:rowOff>271600</xdr:rowOff>
    </xdr:to>
    <xdr:pic>
      <xdr:nvPicPr>
        <xdr:cNvPr id="217" name="Image 216" descr="Panda 400.bmp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642101" y="21945600"/>
          <a:ext cx="795993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82551</xdr:colOff>
      <xdr:row>81</xdr:row>
      <xdr:rowOff>63500</xdr:rowOff>
    </xdr:from>
    <xdr:to>
      <xdr:col>9</xdr:col>
      <xdr:colOff>78444</xdr:colOff>
      <xdr:row>84</xdr:row>
      <xdr:rowOff>290650</xdr:rowOff>
    </xdr:to>
    <xdr:pic>
      <xdr:nvPicPr>
        <xdr:cNvPr id="218" name="Image 217" descr="Panda 400.bmp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629401" y="23660100"/>
          <a:ext cx="795993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77</xdr:row>
      <xdr:rowOff>0</xdr:rowOff>
    </xdr:from>
    <xdr:to>
      <xdr:col>9</xdr:col>
      <xdr:colOff>740310</xdr:colOff>
      <xdr:row>79</xdr:row>
      <xdr:rowOff>305300</xdr:rowOff>
    </xdr:to>
    <xdr:pic>
      <xdr:nvPicPr>
        <xdr:cNvPr id="220" name="Image 219" descr="ROTOLIME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480300" y="22339300"/>
          <a:ext cx="606960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146050</xdr:colOff>
      <xdr:row>82</xdr:row>
      <xdr:rowOff>6350</xdr:rowOff>
    </xdr:from>
    <xdr:to>
      <xdr:col>9</xdr:col>
      <xdr:colOff>753010</xdr:colOff>
      <xdr:row>84</xdr:row>
      <xdr:rowOff>311650</xdr:rowOff>
    </xdr:to>
    <xdr:pic>
      <xdr:nvPicPr>
        <xdr:cNvPr id="221" name="Image 220" descr="ROTOLIME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493000" y="24041100"/>
          <a:ext cx="606960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514350</xdr:colOff>
      <xdr:row>15</xdr:row>
      <xdr:rowOff>152400</xdr:rowOff>
    </xdr:from>
    <xdr:to>
      <xdr:col>14</xdr:col>
      <xdr:colOff>666508</xdr:colOff>
      <xdr:row>19</xdr:row>
      <xdr:rowOff>284300</xdr:rowOff>
    </xdr:to>
    <xdr:pic>
      <xdr:nvPicPr>
        <xdr:cNvPr id="222" name="Image 22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798300" y="34671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16</xdr:col>
      <xdr:colOff>152158</xdr:colOff>
      <xdr:row>19</xdr:row>
      <xdr:rowOff>131900</xdr:rowOff>
    </xdr:to>
    <xdr:pic>
      <xdr:nvPicPr>
        <xdr:cNvPr id="223" name="Image 22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884150" y="33147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19</xdr:row>
      <xdr:rowOff>0</xdr:rowOff>
    </xdr:from>
    <xdr:to>
      <xdr:col>17</xdr:col>
      <xdr:colOff>150456</xdr:colOff>
      <xdr:row>23</xdr:row>
      <xdr:rowOff>182700</xdr:rowOff>
    </xdr:to>
    <xdr:pic>
      <xdr:nvPicPr>
        <xdr:cNvPr id="224" name="Image 22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3684251" y="4622800"/>
          <a:ext cx="950555" cy="14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20</xdr:row>
      <xdr:rowOff>0</xdr:rowOff>
    </xdr:from>
    <xdr:to>
      <xdr:col>14</xdr:col>
      <xdr:colOff>150456</xdr:colOff>
      <xdr:row>24</xdr:row>
      <xdr:rowOff>131900</xdr:rowOff>
    </xdr:to>
    <xdr:pic>
      <xdr:nvPicPr>
        <xdr:cNvPr id="225" name="Image 22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83951" y="5010150"/>
          <a:ext cx="950555" cy="1440000"/>
        </a:xfrm>
        <a:prstGeom prst="rect">
          <a:avLst/>
        </a:prstGeom>
      </xdr:spPr>
    </xdr:pic>
    <xdr:clientData/>
  </xdr:twoCellAnchor>
  <xdr:twoCellAnchor>
    <xdr:from>
      <xdr:col>2</xdr:col>
      <xdr:colOff>679793</xdr:colOff>
      <xdr:row>25</xdr:row>
      <xdr:rowOff>329814</xdr:rowOff>
    </xdr:from>
    <xdr:to>
      <xdr:col>2</xdr:col>
      <xdr:colOff>688975</xdr:colOff>
      <xdr:row>27</xdr:row>
      <xdr:rowOff>0</xdr:rowOff>
    </xdr:to>
    <xdr:cxnSp macro="">
      <xdr:nvCxnSpPr>
        <xdr:cNvPr id="230" name="Connecteur droit 229"/>
        <xdr:cNvCxnSpPr/>
      </xdr:nvCxnSpPr>
      <xdr:spPr>
        <a:xfrm rot="10800000" flipH="1" flipV="1">
          <a:off x="2426043" y="87308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25</xdr:row>
      <xdr:rowOff>342514</xdr:rowOff>
    </xdr:from>
    <xdr:to>
      <xdr:col>4</xdr:col>
      <xdr:colOff>225425</xdr:colOff>
      <xdr:row>27</xdr:row>
      <xdr:rowOff>102</xdr:rowOff>
    </xdr:to>
    <xdr:cxnSp macro="">
      <xdr:nvCxnSpPr>
        <xdr:cNvPr id="231" name="Connecteur droit 230"/>
        <xdr:cNvCxnSpPr/>
      </xdr:nvCxnSpPr>
      <xdr:spPr>
        <a:xfrm>
          <a:off x="3567517" y="87435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26</xdr:row>
      <xdr:rowOff>282046</xdr:rowOff>
    </xdr:from>
    <xdr:to>
      <xdr:col>4</xdr:col>
      <xdr:colOff>227247</xdr:colOff>
      <xdr:row>26</xdr:row>
      <xdr:rowOff>283634</xdr:rowOff>
    </xdr:to>
    <xdr:cxnSp macro="">
      <xdr:nvCxnSpPr>
        <xdr:cNvPr id="232" name="Connecteur droit avec flèche 231"/>
        <xdr:cNvCxnSpPr/>
      </xdr:nvCxnSpPr>
      <xdr:spPr>
        <a:xfrm>
          <a:off x="2422276" y="90704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647700</xdr:colOff>
      <xdr:row>23</xdr:row>
      <xdr:rowOff>298450</xdr:rowOff>
    </xdr:from>
    <xdr:to>
      <xdr:col>3</xdr:col>
      <xdr:colOff>50800</xdr:colOff>
      <xdr:row>25</xdr:row>
      <xdr:rowOff>44450</xdr:rowOff>
    </xdr:to>
    <xdr:pic>
      <xdr:nvPicPr>
        <xdr:cNvPr id="23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80581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23</xdr:row>
      <xdr:rowOff>285750</xdr:rowOff>
    </xdr:from>
    <xdr:to>
      <xdr:col>4</xdr:col>
      <xdr:colOff>190500</xdr:colOff>
      <xdr:row>25</xdr:row>
      <xdr:rowOff>38100</xdr:rowOff>
    </xdr:to>
    <xdr:pic>
      <xdr:nvPicPr>
        <xdr:cNvPr id="234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80549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647700</xdr:colOff>
      <xdr:row>25</xdr:row>
      <xdr:rowOff>50800</xdr:rowOff>
    </xdr:from>
    <xdr:to>
      <xdr:col>4</xdr:col>
      <xdr:colOff>50800</xdr:colOff>
      <xdr:row>25</xdr:row>
      <xdr:rowOff>222250</xdr:rowOff>
    </xdr:to>
    <xdr:sp macro="" textlink="">
      <xdr:nvSpPr>
        <xdr:cNvPr id="235" name="AutoShape 23"/>
        <xdr:cNvSpPr>
          <a:spLocks noChangeArrowheads="1"/>
        </xdr:cNvSpPr>
      </xdr:nvSpPr>
      <xdr:spPr bwMode="auto">
        <a:xfrm>
          <a:off x="3194050" y="101473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781050</xdr:colOff>
      <xdr:row>25</xdr:row>
      <xdr:rowOff>50800</xdr:rowOff>
    </xdr:from>
    <xdr:to>
      <xdr:col>3</xdr:col>
      <xdr:colOff>177800</xdr:colOff>
      <xdr:row>25</xdr:row>
      <xdr:rowOff>215900</xdr:rowOff>
    </xdr:to>
    <xdr:sp macro="" textlink="">
      <xdr:nvSpPr>
        <xdr:cNvPr id="236" name="AutoShape 23"/>
        <xdr:cNvSpPr>
          <a:spLocks noChangeArrowheads="1"/>
        </xdr:cNvSpPr>
      </xdr:nvSpPr>
      <xdr:spPr bwMode="auto">
        <a:xfrm>
          <a:off x="2527300" y="101473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10</xdr:col>
      <xdr:colOff>120650</xdr:colOff>
      <xdr:row>25</xdr:row>
      <xdr:rowOff>120650</xdr:rowOff>
    </xdr:from>
    <xdr:to>
      <xdr:col>11</xdr:col>
      <xdr:colOff>0</xdr:colOff>
      <xdr:row>26</xdr:row>
      <xdr:rowOff>209550</xdr:rowOff>
    </xdr:to>
    <xdr:pic>
      <xdr:nvPicPr>
        <xdr:cNvPr id="237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85217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646112</xdr:colOff>
      <xdr:row>23</xdr:row>
      <xdr:rowOff>404812</xdr:rowOff>
    </xdr:from>
    <xdr:to>
      <xdr:col>6</xdr:col>
      <xdr:colOff>8755</xdr:colOff>
      <xdr:row>26</xdr:row>
      <xdr:rowOff>326231</xdr:rowOff>
    </xdr:to>
    <xdr:sp macro="" textlink="">
      <xdr:nvSpPr>
        <xdr:cNvPr id="239" name="Rectangle 238"/>
        <xdr:cNvSpPr/>
      </xdr:nvSpPr>
      <xdr:spPr>
        <a:xfrm>
          <a:off x="4792662" y="7980362"/>
          <a:ext cx="162743" cy="1134269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7</xdr:col>
      <xdr:colOff>95250</xdr:colOff>
      <xdr:row>25</xdr:row>
      <xdr:rowOff>184150</xdr:rowOff>
    </xdr:from>
    <xdr:to>
      <xdr:col>7</xdr:col>
      <xdr:colOff>552450</xdr:colOff>
      <xdr:row>25</xdr:row>
      <xdr:rowOff>336550</xdr:rowOff>
    </xdr:to>
    <xdr:grpSp>
      <xdr:nvGrpSpPr>
        <xdr:cNvPr id="240" name="Group 32"/>
        <xdr:cNvGrpSpPr>
          <a:grpSpLocks/>
        </xdr:cNvGrpSpPr>
      </xdr:nvGrpSpPr>
      <xdr:grpSpPr bwMode="auto">
        <a:xfrm>
          <a:off x="5572125" y="6937375"/>
          <a:ext cx="457200" cy="152400"/>
          <a:chOff x="836" y="332"/>
          <a:chExt cx="80" cy="15"/>
        </a:xfrm>
      </xdr:grpSpPr>
      <xdr:sp macro="" textlink="">
        <xdr:nvSpPr>
          <xdr:cNvPr id="24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368300</xdr:colOff>
      <xdr:row>23</xdr:row>
      <xdr:rowOff>38100</xdr:rowOff>
    </xdr:from>
    <xdr:to>
      <xdr:col>6</xdr:col>
      <xdr:colOff>508000</xdr:colOff>
      <xdr:row>24</xdr:row>
      <xdr:rowOff>19050</xdr:rowOff>
    </xdr:to>
    <xdr:grpSp>
      <xdr:nvGrpSpPr>
        <xdr:cNvPr id="244" name="Group 32"/>
        <xdr:cNvGrpSpPr>
          <a:grpSpLocks/>
        </xdr:cNvGrpSpPr>
      </xdr:nvGrpSpPr>
      <xdr:grpSpPr bwMode="auto">
        <a:xfrm rot="-5400000">
          <a:off x="4943475" y="6102350"/>
          <a:ext cx="419100" cy="139700"/>
          <a:chOff x="836" y="332"/>
          <a:chExt cx="80" cy="15"/>
        </a:xfrm>
      </xdr:grpSpPr>
      <xdr:sp macro="" textlink="">
        <xdr:nvSpPr>
          <xdr:cNvPr id="245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6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7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95250</xdr:colOff>
      <xdr:row>25</xdr:row>
      <xdr:rowOff>317500</xdr:rowOff>
    </xdr:from>
    <xdr:to>
      <xdr:col>6</xdr:col>
      <xdr:colOff>666750</xdr:colOff>
      <xdr:row>26</xdr:row>
      <xdr:rowOff>203200</xdr:rowOff>
    </xdr:to>
    <xdr:sp macro="" textlink="">
      <xdr:nvSpPr>
        <xdr:cNvPr id="252" name="Rectangle 31" descr="Chêne"/>
        <xdr:cNvSpPr>
          <a:spLocks noChangeArrowheads="1"/>
        </xdr:cNvSpPr>
      </xdr:nvSpPr>
      <xdr:spPr bwMode="auto">
        <a:xfrm>
          <a:off x="5041900" y="10414000"/>
          <a:ext cx="57150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692150</xdr:colOff>
      <xdr:row>24</xdr:row>
      <xdr:rowOff>304800</xdr:rowOff>
    </xdr:from>
    <xdr:to>
      <xdr:col>7</xdr:col>
      <xdr:colOff>50800</xdr:colOff>
      <xdr:row>26</xdr:row>
      <xdr:rowOff>171450</xdr:rowOff>
    </xdr:to>
    <xdr:sp macro="" textlink="">
      <xdr:nvSpPr>
        <xdr:cNvPr id="253" name="Rectangle 31" descr="Chêne"/>
        <xdr:cNvSpPr>
          <a:spLocks noChangeArrowheads="1"/>
        </xdr:cNvSpPr>
      </xdr:nvSpPr>
      <xdr:spPr bwMode="auto">
        <a:xfrm rot="5400000">
          <a:off x="5397500" y="10255250"/>
          <a:ext cx="64135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82550</xdr:colOff>
      <xdr:row>24</xdr:row>
      <xdr:rowOff>95250</xdr:rowOff>
    </xdr:from>
    <xdr:to>
      <xdr:col>6</xdr:col>
      <xdr:colOff>673100</xdr:colOff>
      <xdr:row>24</xdr:row>
      <xdr:rowOff>368300</xdr:rowOff>
    </xdr:to>
    <xdr:sp macro="" textlink="">
      <xdr:nvSpPr>
        <xdr:cNvPr id="254" name="Rectangle 31" descr="Chêne"/>
        <xdr:cNvSpPr>
          <a:spLocks noChangeArrowheads="1"/>
        </xdr:cNvSpPr>
      </xdr:nvSpPr>
      <xdr:spPr bwMode="auto">
        <a:xfrm rot="10800000">
          <a:off x="5029200" y="9804400"/>
          <a:ext cx="5905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649684</xdr:colOff>
      <xdr:row>26</xdr:row>
      <xdr:rowOff>219475</xdr:rowOff>
    </xdr:from>
    <xdr:to>
      <xdr:col>7</xdr:col>
      <xdr:colOff>249634</xdr:colOff>
      <xdr:row>26</xdr:row>
      <xdr:rowOff>374256</xdr:rowOff>
    </xdr:to>
    <xdr:sp macro="" textlink="">
      <xdr:nvSpPr>
        <xdr:cNvPr id="257" name="Rectangle 256"/>
        <xdr:cNvSpPr/>
      </xdr:nvSpPr>
      <xdr:spPr>
        <a:xfrm rot="5400000">
          <a:off x="5318918" y="10180641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4</xdr:col>
      <xdr:colOff>260350</xdr:colOff>
      <xdr:row>24</xdr:row>
      <xdr:rowOff>82550</xdr:rowOff>
    </xdr:from>
    <xdr:to>
      <xdr:col>4</xdr:col>
      <xdr:colOff>260350</xdr:colOff>
      <xdr:row>26</xdr:row>
      <xdr:rowOff>135850</xdr:rowOff>
    </xdr:to>
    <xdr:sp macro="" textlink="">
      <xdr:nvSpPr>
        <xdr:cNvPr id="261" name="Line 21"/>
        <xdr:cNvSpPr>
          <a:spLocks noChangeShapeType="1"/>
        </xdr:cNvSpPr>
      </xdr:nvSpPr>
      <xdr:spPr bwMode="auto">
        <a:xfrm flipH="1">
          <a:off x="3606800" y="9791700"/>
          <a:ext cx="0" cy="8280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24</xdr:row>
      <xdr:rowOff>146050</xdr:rowOff>
    </xdr:from>
    <xdr:to>
      <xdr:col>2</xdr:col>
      <xdr:colOff>647700</xdr:colOff>
      <xdr:row>26</xdr:row>
      <xdr:rowOff>199350</xdr:rowOff>
    </xdr:to>
    <xdr:sp macro="" textlink="">
      <xdr:nvSpPr>
        <xdr:cNvPr id="262" name="Line 21"/>
        <xdr:cNvSpPr>
          <a:spLocks noChangeShapeType="1"/>
        </xdr:cNvSpPr>
      </xdr:nvSpPr>
      <xdr:spPr bwMode="auto">
        <a:xfrm flipH="1">
          <a:off x="2393950" y="9855200"/>
          <a:ext cx="0" cy="8280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682376</xdr:colOff>
      <xdr:row>24</xdr:row>
      <xdr:rowOff>364596</xdr:rowOff>
    </xdr:from>
    <xdr:to>
      <xdr:col>4</xdr:col>
      <xdr:colOff>233597</xdr:colOff>
      <xdr:row>24</xdr:row>
      <xdr:rowOff>366184</xdr:rowOff>
    </xdr:to>
    <xdr:cxnSp macro="">
      <xdr:nvCxnSpPr>
        <xdr:cNvPr id="263" name="Connecteur droit avec flèche 262"/>
        <xdr:cNvCxnSpPr/>
      </xdr:nvCxnSpPr>
      <xdr:spPr>
        <a:xfrm>
          <a:off x="2428626" y="100737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508000</xdr:colOff>
      <xdr:row>3</xdr:row>
      <xdr:rowOff>133350</xdr:rowOff>
    </xdr:from>
    <xdr:to>
      <xdr:col>12</xdr:col>
      <xdr:colOff>1162050</xdr:colOff>
      <xdr:row>8</xdr:row>
      <xdr:rowOff>158750</xdr:rowOff>
    </xdr:to>
    <xdr:sp macro="" textlink="">
      <xdr:nvSpPr>
        <xdr:cNvPr id="265" name="Forme libre 264"/>
        <xdr:cNvSpPr/>
      </xdr:nvSpPr>
      <xdr:spPr>
        <a:xfrm>
          <a:off x="10255250" y="692150"/>
          <a:ext cx="654050" cy="914400"/>
        </a:xfrm>
        <a:custGeom>
          <a:avLst/>
          <a:gdLst>
            <a:gd name="connsiteX0" fmla="*/ 647700 w 654050"/>
            <a:gd name="connsiteY0" fmla="*/ 0 h 914400"/>
            <a:gd name="connsiteX1" fmla="*/ 0 w 654050"/>
            <a:gd name="connsiteY1" fmla="*/ 469900 h 914400"/>
            <a:gd name="connsiteX2" fmla="*/ 654050 w 654050"/>
            <a:gd name="connsiteY2" fmla="*/ 914400 h 91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4050" h="914400">
              <a:moveTo>
                <a:pt x="647700" y="0"/>
              </a:moveTo>
              <a:lnTo>
                <a:pt x="0" y="469900"/>
              </a:lnTo>
              <a:lnTo>
                <a:pt x="654050" y="914400"/>
              </a:ln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12</xdr:col>
      <xdr:colOff>304800</xdr:colOff>
      <xdr:row>23</xdr:row>
      <xdr:rowOff>76200</xdr:rowOff>
    </xdr:from>
    <xdr:to>
      <xdr:col>12</xdr:col>
      <xdr:colOff>1257058</xdr:colOff>
      <xdr:row>26</xdr:row>
      <xdr:rowOff>303350</xdr:rowOff>
    </xdr:to>
    <xdr:pic>
      <xdr:nvPicPr>
        <xdr:cNvPr id="266" name="Image 2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052050" y="59563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273050</xdr:colOff>
      <xdr:row>23</xdr:row>
      <xdr:rowOff>82550</xdr:rowOff>
    </xdr:from>
    <xdr:to>
      <xdr:col>9</xdr:col>
      <xdr:colOff>463550</xdr:colOff>
      <xdr:row>26</xdr:row>
      <xdr:rowOff>266700</xdr:rowOff>
    </xdr:to>
    <xdr:pic>
      <xdr:nvPicPr>
        <xdr:cNvPr id="267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19900" y="59626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101601</xdr:colOff>
      <xdr:row>35</xdr:row>
      <xdr:rowOff>0</xdr:rowOff>
    </xdr:from>
    <xdr:to>
      <xdr:col>10</xdr:col>
      <xdr:colOff>761915</xdr:colOff>
      <xdr:row>36</xdr:row>
      <xdr:rowOff>127000</xdr:rowOff>
    </xdr:to>
    <xdr:pic>
      <xdr:nvPicPr>
        <xdr:cNvPr id="268" name="Image 2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248651" y="10096500"/>
          <a:ext cx="660314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69851</xdr:colOff>
      <xdr:row>29</xdr:row>
      <xdr:rowOff>323850</xdr:rowOff>
    </xdr:from>
    <xdr:to>
      <xdr:col>10</xdr:col>
      <xdr:colOff>711201</xdr:colOff>
      <xdr:row>31</xdr:row>
      <xdr:rowOff>48728</xdr:rowOff>
    </xdr:to>
    <xdr:pic>
      <xdr:nvPicPr>
        <xdr:cNvPr id="269" name="Image 2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216901" y="8337550"/>
          <a:ext cx="641350" cy="4995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-144462</xdr:colOff>
      <xdr:row>8</xdr:row>
      <xdr:rowOff>144462</xdr:rowOff>
    </xdr:from>
    <xdr:to>
      <xdr:col>2</xdr:col>
      <xdr:colOff>617538</xdr:colOff>
      <xdr:row>19</xdr:row>
      <xdr:rowOff>46037</xdr:rowOff>
    </xdr:to>
    <xdr:pic>
      <xdr:nvPicPr>
        <xdr:cNvPr id="2" name="Imag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460"/>
        <a:stretch/>
      </xdr:blipFill>
      <xdr:spPr bwMode="auto">
        <a:xfrm rot="5400000">
          <a:off x="0" y="1914525"/>
          <a:ext cx="1997075" cy="228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9525</xdr:colOff>
      <xdr:row>10</xdr:row>
      <xdr:rowOff>9525</xdr:rowOff>
    </xdr:from>
    <xdr:to>
      <xdr:col>5</xdr:col>
      <xdr:colOff>52705</xdr:colOff>
      <xdr:row>16</xdr:row>
      <xdr:rowOff>87630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352675"/>
          <a:ext cx="1567180" cy="1221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295592</xdr:colOff>
      <xdr:row>8</xdr:row>
      <xdr:rowOff>94935</xdr:rowOff>
    </xdr:from>
    <xdr:to>
      <xdr:col>8</xdr:col>
      <xdr:colOff>555307</xdr:colOff>
      <xdr:row>18</xdr:row>
      <xdr:rowOff>183835</xdr:rowOff>
    </xdr:to>
    <xdr:pic>
      <xdr:nvPicPr>
        <xdr:cNvPr id="4" name="Image 3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20" r="13569" b="3979"/>
        <a:stretch/>
      </xdr:blipFill>
      <xdr:spPr bwMode="auto">
        <a:xfrm rot="5400000">
          <a:off x="4381500" y="1781177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638175</xdr:colOff>
      <xdr:row>10</xdr:row>
      <xdr:rowOff>171450</xdr:rowOff>
    </xdr:from>
    <xdr:to>
      <xdr:col>8</xdr:col>
      <xdr:colOff>158750</xdr:colOff>
      <xdr:row>12</xdr:row>
      <xdr:rowOff>97155</xdr:rowOff>
    </xdr:to>
    <xdr:sp macro="" textlink="">
      <xdr:nvSpPr>
        <xdr:cNvPr id="5" name="Rectangle à coins arrondis 4"/>
        <xdr:cNvSpPr/>
      </xdr:nvSpPr>
      <xdr:spPr>
        <a:xfrm>
          <a:off x="4448175" y="2514600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446,0mm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686118</xdr:colOff>
      <xdr:row>8</xdr:row>
      <xdr:rowOff>113985</xdr:rowOff>
    </xdr:from>
    <xdr:to>
      <xdr:col>12</xdr:col>
      <xdr:colOff>183833</xdr:colOff>
      <xdr:row>19</xdr:row>
      <xdr:rowOff>12385</xdr:rowOff>
    </xdr:to>
    <xdr:pic>
      <xdr:nvPicPr>
        <xdr:cNvPr id="6" name="Image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20" r="13569" b="3979"/>
        <a:stretch/>
      </xdr:blipFill>
      <xdr:spPr bwMode="auto">
        <a:xfrm rot="5400000">
          <a:off x="7058026" y="1800227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266700</xdr:colOff>
      <xdr:row>10</xdr:row>
      <xdr:rowOff>180975</xdr:rowOff>
    </xdr:from>
    <xdr:to>
      <xdr:col>11</xdr:col>
      <xdr:colOff>549275</xdr:colOff>
      <xdr:row>12</xdr:row>
      <xdr:rowOff>106680</xdr:rowOff>
    </xdr:to>
    <xdr:sp macro="" textlink="">
      <xdr:nvSpPr>
        <xdr:cNvPr id="7" name="Rectangle à coins arrondis 6"/>
        <xdr:cNvSpPr/>
      </xdr:nvSpPr>
      <xdr:spPr>
        <a:xfrm>
          <a:off x="7124700" y="2524125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796,0mm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720322</xdr:colOff>
      <xdr:row>16</xdr:row>
      <xdr:rowOff>50298</xdr:rowOff>
    </xdr:from>
    <xdr:ext cx="1816908" cy="593304"/>
    <xdr:sp macro="" textlink="">
      <xdr:nvSpPr>
        <xdr:cNvPr id="8" name="Rectangle 7"/>
        <xdr:cNvSpPr/>
      </xdr:nvSpPr>
      <xdr:spPr>
        <a:xfrm>
          <a:off x="4530322" y="3536448"/>
          <a:ext cx="1816908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Traverses</a:t>
          </a:r>
        </a:p>
      </xdr:txBody>
    </xdr:sp>
    <xdr:clientData/>
  </xdr:oneCellAnchor>
  <xdr:oneCellAnchor>
    <xdr:from>
      <xdr:col>9</xdr:col>
      <xdr:colOff>373457</xdr:colOff>
      <xdr:row>16</xdr:row>
      <xdr:rowOff>69348</xdr:rowOff>
    </xdr:from>
    <xdr:ext cx="1691490" cy="593304"/>
    <xdr:sp macro="" textlink="">
      <xdr:nvSpPr>
        <xdr:cNvPr id="9" name="Rectangle 8"/>
        <xdr:cNvSpPr/>
      </xdr:nvSpPr>
      <xdr:spPr>
        <a:xfrm>
          <a:off x="7231457" y="3555498"/>
          <a:ext cx="169149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Montant</a:t>
          </a:r>
        </a:p>
      </xdr:txBody>
    </xdr:sp>
    <xdr:clientData/>
  </xdr:oneCellAnchor>
  <xdr:twoCellAnchor editAs="oneCell">
    <xdr:from>
      <xdr:col>5</xdr:col>
      <xdr:colOff>514667</xdr:colOff>
      <xdr:row>25</xdr:row>
      <xdr:rowOff>104461</xdr:rowOff>
    </xdr:from>
    <xdr:to>
      <xdr:col>9</xdr:col>
      <xdr:colOff>12382</xdr:colOff>
      <xdr:row>36</xdr:row>
      <xdr:rowOff>2861</xdr:rowOff>
    </xdr:to>
    <xdr:pic>
      <xdr:nvPicPr>
        <xdr:cNvPr id="10" name="Image 9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20" r="13569" b="3979"/>
        <a:stretch/>
      </xdr:blipFill>
      <xdr:spPr bwMode="auto">
        <a:xfrm rot="5400000">
          <a:off x="4600575" y="5086353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114300</xdr:colOff>
      <xdr:row>27</xdr:row>
      <xdr:rowOff>142875</xdr:rowOff>
    </xdr:from>
    <xdr:to>
      <xdr:col>8</xdr:col>
      <xdr:colOff>396875</xdr:colOff>
      <xdr:row>29</xdr:row>
      <xdr:rowOff>68580</xdr:rowOff>
    </xdr:to>
    <xdr:sp macro="" textlink="">
      <xdr:nvSpPr>
        <xdr:cNvPr id="11" name="Rectangle à coins arrondis 10"/>
        <xdr:cNvSpPr/>
      </xdr:nvSpPr>
      <xdr:spPr>
        <a:xfrm>
          <a:off x="4686300" y="5781675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496,0mm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190500</xdr:colOff>
      <xdr:row>26</xdr:row>
      <xdr:rowOff>0</xdr:rowOff>
    </xdr:from>
    <xdr:to>
      <xdr:col>5</xdr:col>
      <xdr:colOff>11861</xdr:colOff>
      <xdr:row>35</xdr:row>
      <xdr:rowOff>161925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5448300"/>
          <a:ext cx="1345361" cy="1876425"/>
        </a:xfrm>
        <a:prstGeom prst="rect">
          <a:avLst/>
        </a:prstGeom>
      </xdr:spPr>
    </xdr:pic>
    <xdr:clientData/>
  </xdr:twoCellAnchor>
  <xdr:oneCellAnchor>
    <xdr:from>
      <xdr:col>6</xdr:col>
      <xdr:colOff>238489</xdr:colOff>
      <xdr:row>33</xdr:row>
      <xdr:rowOff>97923</xdr:rowOff>
    </xdr:from>
    <xdr:ext cx="1599477" cy="593304"/>
    <xdr:sp macro="" textlink="">
      <xdr:nvSpPr>
        <xdr:cNvPr id="13" name="Rectangle 12"/>
        <xdr:cNvSpPr/>
      </xdr:nvSpPr>
      <xdr:spPr>
        <a:xfrm>
          <a:off x="4810489" y="6879723"/>
          <a:ext cx="159947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Meneau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4"/>
  <sheetViews>
    <sheetView showGridLines="0" topLeftCell="A22" zoomScale="110" zoomScaleNormal="110" workbookViewId="0">
      <selection activeCell="D32" sqref="D32"/>
    </sheetView>
  </sheetViews>
  <sheetFormatPr baseColWidth="10" defaultColWidth="10.85546875" defaultRowHeight="15" x14ac:dyDescent="0.25"/>
  <cols>
    <col min="1" max="16384" width="10.85546875" style="2"/>
  </cols>
  <sheetData>
    <row r="5" spans="4:8" x14ac:dyDescent="0.25">
      <c r="D5" s="226" t="s">
        <v>122</v>
      </c>
      <c r="E5" s="226"/>
      <c r="F5" s="226"/>
      <c r="G5" s="226"/>
      <c r="H5" s="226"/>
    </row>
    <row r="6" spans="4:8" x14ac:dyDescent="0.25">
      <c r="D6" s="226"/>
      <c r="E6" s="226"/>
      <c r="F6" s="226"/>
      <c r="G6" s="226"/>
      <c r="H6" s="226"/>
    </row>
    <row r="9" spans="4:8" x14ac:dyDescent="0.25">
      <c r="D9" s="2" t="s">
        <v>126</v>
      </c>
      <c r="E9" s="2" t="s">
        <v>123</v>
      </c>
    </row>
    <row r="11" spans="4:8" x14ac:dyDescent="0.25">
      <c r="D11" s="2" t="s">
        <v>127</v>
      </c>
      <c r="E11" s="2" t="s">
        <v>124</v>
      </c>
    </row>
    <row r="13" spans="4:8" x14ac:dyDescent="0.25">
      <c r="D13" s="2" t="s">
        <v>128</v>
      </c>
      <c r="E13" s="2" t="s">
        <v>125</v>
      </c>
    </row>
    <row r="15" spans="4:8" x14ac:dyDescent="0.25">
      <c r="D15" s="2" t="s">
        <v>129</v>
      </c>
    </row>
    <row r="16" spans="4:8" x14ac:dyDescent="0.25">
      <c r="D16" s="2" t="s">
        <v>167</v>
      </c>
    </row>
    <row r="18" spans="1:8" x14ac:dyDescent="0.25">
      <c r="D18" s="2" t="s">
        <v>131</v>
      </c>
    </row>
    <row r="19" spans="1:8" x14ac:dyDescent="0.25">
      <c r="D19" s="227" t="s">
        <v>130</v>
      </c>
      <c r="E19" s="227"/>
      <c r="F19" s="227"/>
      <c r="G19" s="227"/>
      <c r="H19" s="227"/>
    </row>
    <row r="20" spans="1:8" x14ac:dyDescent="0.25">
      <c r="D20" s="227"/>
      <c r="E20" s="227"/>
      <c r="F20" s="227"/>
      <c r="G20" s="227"/>
      <c r="H20" s="227"/>
    </row>
    <row r="21" spans="1:8" x14ac:dyDescent="0.25">
      <c r="D21" s="80"/>
      <c r="E21" s="80"/>
      <c r="F21" s="80"/>
      <c r="G21" s="80"/>
      <c r="H21" s="80"/>
    </row>
    <row r="23" spans="1:8" ht="21" x14ac:dyDescent="0.25">
      <c r="A23" s="74" t="s">
        <v>132</v>
      </c>
      <c r="B23" s="75"/>
      <c r="C23" s="75"/>
      <c r="D23" s="75"/>
      <c r="E23" s="75"/>
      <c r="F23" s="75"/>
      <c r="G23" s="75"/>
      <c r="H23" s="75"/>
    </row>
    <row r="24" spans="1:8" x14ac:dyDescent="0.25">
      <c r="A24" s="2" t="s">
        <v>133</v>
      </c>
      <c r="D24" s="43" t="s">
        <v>143</v>
      </c>
      <c r="E24" s="72" t="s">
        <v>144</v>
      </c>
    </row>
    <row r="25" spans="1:8" x14ac:dyDescent="0.25">
      <c r="A25" s="73" t="s">
        <v>141</v>
      </c>
      <c r="B25" s="73"/>
      <c r="C25" s="73"/>
      <c r="D25" s="76" t="s">
        <v>143</v>
      </c>
      <c r="E25" s="77" t="s">
        <v>150</v>
      </c>
      <c r="G25"/>
    </row>
    <row r="26" spans="1:8" x14ac:dyDescent="0.25">
      <c r="A26" s="2" t="s">
        <v>142</v>
      </c>
      <c r="D26" s="43" t="s">
        <v>143</v>
      </c>
      <c r="E26" s="72" t="s">
        <v>150</v>
      </c>
    </row>
    <row r="27" spans="1:8" x14ac:dyDescent="0.25">
      <c r="A27" s="73" t="s">
        <v>134</v>
      </c>
      <c r="B27" s="73"/>
      <c r="C27" s="73"/>
      <c r="D27" s="76" t="s">
        <v>143</v>
      </c>
      <c r="E27" s="77" t="s">
        <v>151</v>
      </c>
    </row>
    <row r="28" spans="1:8" x14ac:dyDescent="0.25">
      <c r="A28" s="89" t="s">
        <v>189</v>
      </c>
      <c r="B28" s="89"/>
      <c r="C28" s="89"/>
      <c r="D28" s="43" t="s">
        <v>143</v>
      </c>
      <c r="E28" s="72" t="s">
        <v>190</v>
      </c>
    </row>
    <row r="29" spans="1:8" x14ac:dyDescent="0.25">
      <c r="A29" s="73" t="s">
        <v>135</v>
      </c>
      <c r="B29" s="73"/>
      <c r="C29" s="73"/>
      <c r="D29" s="76" t="s">
        <v>143</v>
      </c>
      <c r="E29" s="77" t="s">
        <v>192</v>
      </c>
    </row>
    <row r="30" spans="1:8" x14ac:dyDescent="0.25">
      <c r="A30" s="89" t="s">
        <v>138</v>
      </c>
      <c r="B30" s="89"/>
      <c r="C30" s="89"/>
      <c r="D30" s="90" t="s">
        <v>143</v>
      </c>
      <c r="E30" s="91" t="s">
        <v>227</v>
      </c>
    </row>
    <row r="31" spans="1:8" x14ac:dyDescent="0.25">
      <c r="A31" s="73" t="s">
        <v>146</v>
      </c>
      <c r="B31" s="73"/>
      <c r="C31" s="73"/>
      <c r="D31" s="76" t="s">
        <v>143</v>
      </c>
      <c r="E31" s="77" t="s">
        <v>246</v>
      </c>
    </row>
    <row r="32" spans="1:8" x14ac:dyDescent="0.25">
      <c r="A32" s="89" t="s">
        <v>145</v>
      </c>
      <c r="B32" s="89"/>
      <c r="C32" s="89"/>
      <c r="D32" s="90" t="s">
        <v>143</v>
      </c>
      <c r="E32" s="91"/>
    </row>
    <row r="33" spans="1:8" x14ac:dyDescent="0.25">
      <c r="A33" s="73" t="s">
        <v>147</v>
      </c>
      <c r="B33" s="73"/>
      <c r="C33" s="73"/>
      <c r="D33" s="76" t="s">
        <v>143</v>
      </c>
      <c r="E33" s="77"/>
    </row>
    <row r="34" spans="1:8" x14ac:dyDescent="0.25">
      <c r="A34" s="89" t="s">
        <v>148</v>
      </c>
      <c r="B34" s="89"/>
      <c r="C34" s="89"/>
      <c r="D34" s="90" t="s">
        <v>143</v>
      </c>
      <c r="E34" s="91"/>
    </row>
    <row r="35" spans="1:8" x14ac:dyDescent="0.25">
      <c r="A35" s="73" t="s">
        <v>149</v>
      </c>
      <c r="B35" s="73"/>
      <c r="C35" s="73"/>
      <c r="D35" s="76" t="s">
        <v>143</v>
      </c>
      <c r="E35" s="77"/>
    </row>
    <row r="36" spans="1:8" x14ac:dyDescent="0.25">
      <c r="A36" s="89" t="s">
        <v>168</v>
      </c>
      <c r="B36" s="89"/>
      <c r="C36" s="89"/>
      <c r="D36" s="90" t="s">
        <v>143</v>
      </c>
      <c r="E36" s="91"/>
    </row>
    <row r="37" spans="1:8" x14ac:dyDescent="0.25">
      <c r="A37" s="73" t="s">
        <v>194</v>
      </c>
      <c r="B37" s="73"/>
      <c r="C37" s="73"/>
      <c r="D37" s="76" t="s">
        <v>143</v>
      </c>
      <c r="E37" s="77"/>
      <c r="F37" s="228" t="s">
        <v>228</v>
      </c>
      <c r="G37" s="228"/>
      <c r="H37" s="228"/>
    </row>
    <row r="39" spans="1:8" ht="18.75" x14ac:dyDescent="0.25">
      <c r="A39" s="71" t="s">
        <v>169</v>
      </c>
    </row>
    <row r="40" spans="1:8" x14ac:dyDescent="0.25">
      <c r="A40" s="2" t="s">
        <v>170</v>
      </c>
    </row>
    <row r="41" spans="1:8" x14ac:dyDescent="0.25">
      <c r="A41" s="2" t="s">
        <v>171</v>
      </c>
    </row>
    <row r="43" spans="1:8" ht="14.45" customHeight="1" x14ac:dyDescent="0.25">
      <c r="D43" s="229" t="s">
        <v>229</v>
      </c>
      <c r="E43" s="229"/>
    </row>
    <row r="44" spans="1:8" x14ac:dyDescent="0.25">
      <c r="C44" s="81"/>
      <c r="D44" s="229"/>
      <c r="E44" s="229"/>
    </row>
    <row r="45" spans="1:8" x14ac:dyDescent="0.25">
      <c r="C45" s="81"/>
      <c r="D45" s="229"/>
      <c r="E45" s="229"/>
    </row>
    <row r="46" spans="1:8" x14ac:dyDescent="0.25">
      <c r="C46" s="81"/>
      <c r="D46" s="229"/>
      <c r="E46" s="229"/>
    </row>
    <row r="47" spans="1:8" x14ac:dyDescent="0.25">
      <c r="C47" s="81"/>
      <c r="D47" s="229"/>
      <c r="E47" s="229"/>
    </row>
    <row r="48" spans="1:8" x14ac:dyDescent="0.25">
      <c r="C48" s="81"/>
      <c r="D48" s="229"/>
      <c r="E48" s="229"/>
    </row>
    <row r="49" spans="3:8" x14ac:dyDescent="0.25">
      <c r="C49" s="81"/>
      <c r="D49" s="229"/>
      <c r="E49" s="229"/>
    </row>
    <row r="50" spans="3:8" x14ac:dyDescent="0.25">
      <c r="D50" s="229"/>
      <c r="E50" s="229"/>
    </row>
    <row r="51" spans="3:8" x14ac:dyDescent="0.25">
      <c r="D51" s="229"/>
      <c r="E51" s="229"/>
    </row>
    <row r="52" spans="3:8" x14ac:dyDescent="0.25">
      <c r="D52" s="229"/>
      <c r="E52" s="229"/>
    </row>
    <row r="53" spans="3:8" x14ac:dyDescent="0.25">
      <c r="D53" s="229"/>
      <c r="E53" s="229"/>
    </row>
    <row r="54" spans="3:8" x14ac:dyDescent="0.25">
      <c r="H54" s="43" t="s">
        <v>137</v>
      </c>
    </row>
  </sheetData>
  <mergeCells count="4">
    <mergeCell ref="D5:H6"/>
    <mergeCell ref="D19:H20"/>
    <mergeCell ref="F37:H37"/>
    <mergeCell ref="D43:E53"/>
  </mergeCells>
  <pageMargins left="0.38" right="0.22" top="0.3" bottom="0.3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J36" sqref="J36"/>
    </sheetView>
  </sheetViews>
  <sheetFormatPr baseColWidth="10" defaultRowHeight="15" x14ac:dyDescent="0.25"/>
  <sheetData>
    <row r="1" spans="1:9" ht="23.25" x14ac:dyDescent="0.35">
      <c r="A1" s="78" t="s">
        <v>156</v>
      </c>
    </row>
    <row r="2" spans="1:9" x14ac:dyDescent="0.25">
      <c r="A2" t="s">
        <v>153</v>
      </c>
    </row>
    <row r="3" spans="1:9" x14ac:dyDescent="0.25">
      <c r="A3" t="s">
        <v>152</v>
      </c>
    </row>
    <row r="12" spans="1:9" x14ac:dyDescent="0.25">
      <c r="A12" t="s">
        <v>155</v>
      </c>
      <c r="H12" s="230" t="s">
        <v>154</v>
      </c>
      <c r="I12" s="230"/>
    </row>
    <row r="13" spans="1:9" x14ac:dyDescent="0.25">
      <c r="H13" s="231" t="s">
        <v>162</v>
      </c>
      <c r="I13" s="231"/>
    </row>
    <row r="14" spans="1:9" x14ac:dyDescent="0.25">
      <c r="H14" s="231"/>
      <c r="I14" s="231"/>
    </row>
    <row r="15" spans="1:9" ht="23.25" x14ac:dyDescent="0.35">
      <c r="A15" s="78" t="s">
        <v>157</v>
      </c>
    </row>
    <row r="16" spans="1:9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33" spans="1:9" ht="23.25" x14ac:dyDescent="0.35">
      <c r="A33" s="78" t="s">
        <v>163</v>
      </c>
    </row>
    <row r="35" spans="1:9" x14ac:dyDescent="0.25">
      <c r="G35" s="230" t="s">
        <v>166</v>
      </c>
      <c r="H35" s="230"/>
      <c r="I35" s="230"/>
    </row>
    <row r="52" spans="1:9" x14ac:dyDescent="0.25">
      <c r="A52" s="230" t="s">
        <v>164</v>
      </c>
      <c r="B52" s="230"/>
      <c r="C52" s="230"/>
      <c r="E52" s="230" t="s">
        <v>165</v>
      </c>
      <c r="F52" s="230"/>
      <c r="G52" s="230"/>
      <c r="I52" s="79" t="s">
        <v>161</v>
      </c>
    </row>
  </sheetData>
  <mergeCells count="5">
    <mergeCell ref="H12:I12"/>
    <mergeCell ref="H13:I14"/>
    <mergeCell ref="A52:C52"/>
    <mergeCell ref="E52:G52"/>
    <mergeCell ref="G35:I35"/>
  </mergeCells>
  <pageMargins left="0.27" right="0.25" top="0.36" bottom="0.27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opLeftCell="A13" workbookViewId="0">
      <selection activeCell="Y56" sqref="Y56"/>
    </sheetView>
  </sheetViews>
  <sheetFormatPr baseColWidth="10" defaultColWidth="11.42578125" defaultRowHeight="15" x14ac:dyDescent="0.25"/>
  <cols>
    <col min="1" max="5" width="11.42578125" style="2"/>
    <col min="6" max="6" width="6.140625" style="2" customWidth="1"/>
    <col min="7" max="7" width="8.7109375" style="2" customWidth="1"/>
    <col min="8" max="16384" width="11.42578125" style="2"/>
  </cols>
  <sheetData>
    <row r="1" spans="1:25" x14ac:dyDescent="0.25">
      <c r="A1" s="1" t="s">
        <v>116</v>
      </c>
      <c r="B1" s="1"/>
      <c r="C1" s="1"/>
      <c r="D1" s="1" t="s">
        <v>117</v>
      </c>
      <c r="E1" s="1"/>
      <c r="F1" s="1"/>
      <c r="G1" s="1"/>
      <c r="H1" s="1"/>
      <c r="I1" s="48"/>
      <c r="J1" s="1" t="str">
        <f>A1</f>
        <v>Lycée de Gelos</v>
      </c>
      <c r="K1" s="1"/>
      <c r="L1" s="1"/>
      <c r="M1" s="1" t="str">
        <f>D1</f>
        <v>Menuierie Aluminium Verre</v>
      </c>
      <c r="N1" s="1"/>
      <c r="O1" s="1"/>
      <c r="P1" s="1"/>
      <c r="Q1" s="44"/>
      <c r="R1" s="1" t="str">
        <f>A1</f>
        <v>Lycée de Gelos</v>
      </c>
      <c r="S1" s="1"/>
      <c r="T1" s="1"/>
      <c r="U1" s="1" t="str">
        <f>D1</f>
        <v>Menuierie Aluminium Verre</v>
      </c>
      <c r="V1" s="1"/>
      <c r="W1" s="1"/>
      <c r="X1" s="1"/>
      <c r="Y1" s="44"/>
    </row>
    <row r="3" spans="1:25" ht="30.75" customHeight="1" x14ac:dyDescent="0.25">
      <c r="A3" s="243" t="s">
        <v>0</v>
      </c>
      <c r="B3" s="243"/>
      <c r="C3" s="243"/>
      <c r="D3" s="243"/>
      <c r="E3" s="243"/>
      <c r="F3" s="243"/>
      <c r="G3" s="243"/>
      <c r="H3" s="243"/>
      <c r="I3" s="243"/>
      <c r="J3" s="232" t="s">
        <v>72</v>
      </c>
      <c r="K3" s="233"/>
      <c r="L3" s="233"/>
      <c r="M3" s="233"/>
      <c r="N3" s="233"/>
      <c r="O3" s="233"/>
      <c r="P3" s="233"/>
      <c r="Q3" s="234"/>
      <c r="R3" s="232" t="s">
        <v>67</v>
      </c>
      <c r="S3" s="233"/>
      <c r="T3" s="233"/>
      <c r="U3" s="233"/>
      <c r="V3" s="233"/>
      <c r="W3" s="233"/>
      <c r="X3" s="233"/>
      <c r="Y3" s="234"/>
    </row>
    <row r="5" spans="1:25" ht="6" customHeight="1" x14ac:dyDescent="0.25"/>
    <row r="6" spans="1:25" x14ac:dyDescent="0.25">
      <c r="A6" s="4" t="s">
        <v>1</v>
      </c>
      <c r="B6" s="69" t="s">
        <v>118</v>
      </c>
      <c r="C6" s="47" t="s">
        <v>121</v>
      </c>
      <c r="D6" s="7"/>
      <c r="E6" s="7"/>
      <c r="F6" s="7"/>
      <c r="G6" s="7"/>
      <c r="H6" s="7"/>
      <c r="I6" s="7"/>
      <c r="J6" s="4" t="s">
        <v>1</v>
      </c>
      <c r="K6" s="5" t="str">
        <f>B6</f>
        <v>GELOS -</v>
      </c>
      <c r="L6" s="6" t="str">
        <f>C6</f>
        <v>OF 1v à droite + imposte</v>
      </c>
      <c r="M6" s="7"/>
      <c r="N6" s="7"/>
      <c r="O6" s="7"/>
      <c r="P6" s="7"/>
      <c r="Q6" s="8"/>
      <c r="R6" s="4" t="s">
        <v>1</v>
      </c>
      <c r="S6" s="5" t="str">
        <f>B6</f>
        <v>GELOS -</v>
      </c>
      <c r="T6" s="6" t="str">
        <f>C6</f>
        <v>OF 1v à droite + imposte</v>
      </c>
      <c r="U6" s="7"/>
      <c r="V6" s="7"/>
      <c r="W6" s="7"/>
      <c r="X6" s="7"/>
      <c r="Y6" s="8"/>
    </row>
    <row r="7" spans="1:25" x14ac:dyDescent="0.25">
      <c r="A7" s="9" t="s">
        <v>2</v>
      </c>
      <c r="B7" s="1" t="s">
        <v>119</v>
      </c>
      <c r="C7" s="1"/>
      <c r="D7" s="1"/>
      <c r="E7" s="1"/>
      <c r="F7" s="1"/>
      <c r="G7" s="1" t="s">
        <v>120</v>
      </c>
      <c r="H7" s="1"/>
      <c r="I7" s="1"/>
      <c r="J7" s="9" t="s">
        <v>2</v>
      </c>
      <c r="K7" s="1" t="str">
        <f>B7</f>
        <v>Nom : ………………………………………………</v>
      </c>
      <c r="L7" s="1"/>
      <c r="M7" s="1"/>
      <c r="N7" s="1"/>
      <c r="O7" s="1" t="s">
        <v>120</v>
      </c>
      <c r="P7" s="1"/>
      <c r="Q7" s="10"/>
      <c r="R7" s="9" t="s">
        <v>2</v>
      </c>
      <c r="S7" s="1" t="str">
        <f>B7</f>
        <v>Nom : ………………………………………………</v>
      </c>
      <c r="T7" s="1"/>
      <c r="U7" s="1"/>
      <c r="V7" s="1"/>
      <c r="W7" s="1" t="s">
        <v>120</v>
      </c>
      <c r="X7" s="1"/>
      <c r="Y7" s="10"/>
    </row>
    <row r="8" spans="1:25" x14ac:dyDescent="0.25">
      <c r="R8" s="56" t="s">
        <v>226</v>
      </c>
    </row>
    <row r="9" spans="1:25" x14ac:dyDescent="0.25">
      <c r="A9" s="2" t="s">
        <v>3</v>
      </c>
      <c r="B9" s="3" t="s">
        <v>4</v>
      </c>
      <c r="C9" s="3" t="s">
        <v>5</v>
      </c>
      <c r="E9" s="2" t="s">
        <v>6</v>
      </c>
      <c r="I9" s="3"/>
      <c r="J9" s="2" t="s">
        <v>3</v>
      </c>
      <c r="K9" s="3" t="s">
        <v>4</v>
      </c>
      <c r="L9" s="3" t="s">
        <v>5</v>
      </c>
      <c r="N9" s="2" t="s">
        <v>6</v>
      </c>
      <c r="Q9" s="3"/>
      <c r="R9" s="103"/>
      <c r="S9" s="104"/>
      <c r="T9" s="104"/>
      <c r="U9" s="103"/>
      <c r="V9" s="103"/>
      <c r="W9" s="103"/>
      <c r="X9" s="103"/>
      <c r="Y9" s="104"/>
    </row>
    <row r="10" spans="1:25" x14ac:dyDescent="0.25">
      <c r="A10" s="11" t="s">
        <v>64</v>
      </c>
      <c r="B10" s="12" t="s">
        <v>64</v>
      </c>
      <c r="C10" s="12" t="s">
        <v>64</v>
      </c>
      <c r="D10" s="13"/>
      <c r="E10" s="70" t="str">
        <f>C6</f>
        <v>OF 1v à droite + imposte</v>
      </c>
      <c r="F10" s="13"/>
      <c r="G10" s="13"/>
      <c r="H10" s="13"/>
      <c r="I10" s="14"/>
      <c r="J10" s="11" t="s">
        <v>64</v>
      </c>
      <c r="K10" s="12" t="s">
        <v>64</v>
      </c>
      <c r="L10" s="12" t="s">
        <v>64</v>
      </c>
      <c r="M10" s="13"/>
      <c r="N10" s="13" t="str">
        <f>$E$10</f>
        <v>OF 1v à droite + imposte</v>
      </c>
      <c r="O10" s="13"/>
      <c r="P10" s="13"/>
      <c r="Q10" s="14"/>
      <c r="R10" s="105"/>
      <c r="S10" s="104"/>
      <c r="T10" s="104"/>
      <c r="U10" s="103"/>
      <c r="V10" s="103"/>
      <c r="W10" s="103"/>
      <c r="X10" s="103"/>
      <c r="Y10" s="106"/>
    </row>
    <row r="11" spans="1:25" ht="4.5" customHeight="1" x14ac:dyDescent="0.25">
      <c r="R11" s="103"/>
      <c r="S11" s="103"/>
      <c r="T11" s="103"/>
      <c r="U11" s="103"/>
      <c r="V11" s="103"/>
      <c r="W11" s="103"/>
      <c r="X11" s="103"/>
      <c r="Y11" s="103"/>
    </row>
    <row r="12" spans="1:25" ht="15.75" x14ac:dyDescent="0.25">
      <c r="E12" s="2" t="s">
        <v>8</v>
      </c>
      <c r="J12" s="85" t="s">
        <v>9</v>
      </c>
      <c r="K12" s="86"/>
      <c r="L12" s="86"/>
      <c r="M12" s="86"/>
      <c r="N12" s="86"/>
      <c r="O12" s="86"/>
      <c r="P12" s="86"/>
      <c r="Q12" s="87"/>
      <c r="R12" s="107"/>
      <c r="S12" s="103"/>
      <c r="T12" s="103"/>
      <c r="U12" s="103"/>
      <c r="V12" s="103"/>
      <c r="W12" s="103"/>
      <c r="X12" s="103"/>
      <c r="Y12" s="103"/>
    </row>
    <row r="13" spans="1:25" x14ac:dyDescent="0.25">
      <c r="C13" s="236">
        <v>900</v>
      </c>
      <c r="E13" s="2" t="s">
        <v>77</v>
      </c>
      <c r="F13" s="2">
        <f>B22</f>
        <v>550</v>
      </c>
      <c r="G13" s="2" t="s">
        <v>61</v>
      </c>
      <c r="H13" s="235" t="s">
        <v>76</v>
      </c>
      <c r="I13" s="235"/>
      <c r="R13" s="103"/>
      <c r="S13" s="103"/>
      <c r="T13" s="103"/>
      <c r="U13" s="103"/>
      <c r="V13" s="103"/>
      <c r="W13" s="103"/>
      <c r="X13" s="103"/>
      <c r="Y13" s="103"/>
    </row>
    <row r="14" spans="1:25" x14ac:dyDescent="0.25">
      <c r="C14" s="236"/>
      <c r="E14" s="2" t="s">
        <v>78</v>
      </c>
      <c r="F14" s="2">
        <f>C13</f>
        <v>900</v>
      </c>
      <c r="G14" s="2" t="s">
        <v>61</v>
      </c>
      <c r="H14" s="235"/>
      <c r="I14" s="235"/>
    </row>
    <row r="15" spans="1:25" x14ac:dyDescent="0.25">
      <c r="C15" s="236"/>
    </row>
    <row r="16" spans="1:25" x14ac:dyDescent="0.25">
      <c r="C16" s="236"/>
    </row>
    <row r="17" spans="1:18" x14ac:dyDescent="0.25">
      <c r="C17" s="236"/>
      <c r="F17" s="43" t="s">
        <v>60</v>
      </c>
      <c r="G17" s="3">
        <v>360</v>
      </c>
      <c r="H17" s="2" t="s">
        <v>62</v>
      </c>
    </row>
    <row r="18" spans="1:18" x14ac:dyDescent="0.25">
      <c r="C18" s="236"/>
    </row>
    <row r="19" spans="1:18" x14ac:dyDescent="0.25">
      <c r="C19" s="236"/>
    </row>
    <row r="20" spans="1:18" x14ac:dyDescent="0.25">
      <c r="C20" s="236"/>
      <c r="F20" s="43" t="s">
        <v>113</v>
      </c>
      <c r="G20" s="3">
        <v>140</v>
      </c>
      <c r="H20" s="2" t="s">
        <v>61</v>
      </c>
    </row>
    <row r="21" spans="1:18" x14ac:dyDescent="0.25">
      <c r="C21" s="58"/>
    </row>
    <row r="22" spans="1:18" x14ac:dyDescent="0.25">
      <c r="A22" s="43"/>
      <c r="B22" s="46">
        <v>550</v>
      </c>
    </row>
    <row r="24" spans="1:18" ht="8.25" customHeight="1" x14ac:dyDescent="0.25"/>
    <row r="25" spans="1:18" ht="15.75" x14ac:dyDescent="0.25">
      <c r="A25" s="85" t="s">
        <v>186</v>
      </c>
      <c r="B25" s="86"/>
      <c r="C25" s="86"/>
      <c r="D25" s="86"/>
      <c r="E25" s="86"/>
      <c r="F25" s="86"/>
      <c r="G25" s="86"/>
      <c r="H25" s="86"/>
      <c r="I25" s="87"/>
    </row>
    <row r="26" spans="1:18" x14ac:dyDescent="0.25">
      <c r="A26" s="13" t="s">
        <v>5</v>
      </c>
      <c r="B26" s="13" t="s">
        <v>6</v>
      </c>
      <c r="C26" s="13"/>
      <c r="D26" s="13"/>
      <c r="E26" s="12" t="s">
        <v>195</v>
      </c>
      <c r="F26" s="12" t="s">
        <v>7</v>
      </c>
      <c r="G26" s="12" t="s">
        <v>11</v>
      </c>
      <c r="H26" s="12" t="s">
        <v>12</v>
      </c>
      <c r="I26" s="67" t="s">
        <v>63</v>
      </c>
    </row>
    <row r="27" spans="1:18" x14ac:dyDescent="0.25">
      <c r="A27" s="50">
        <v>215023</v>
      </c>
      <c r="B27" s="59" t="s">
        <v>101</v>
      </c>
      <c r="C27" s="53"/>
      <c r="D27" s="54"/>
      <c r="E27" s="101" t="s">
        <v>196</v>
      </c>
      <c r="F27" s="50">
        <v>2</v>
      </c>
      <c r="G27" s="50">
        <f>B22</f>
        <v>550</v>
      </c>
      <c r="H27" s="50" t="s">
        <v>15</v>
      </c>
      <c r="I27" s="68">
        <f>G27-104</f>
        <v>446</v>
      </c>
    </row>
    <row r="28" spans="1:18" x14ac:dyDescent="0.25">
      <c r="A28" s="50">
        <f>A27</f>
        <v>215023</v>
      </c>
      <c r="B28" s="59" t="s">
        <v>102</v>
      </c>
      <c r="C28" s="53"/>
      <c r="D28" s="54"/>
      <c r="E28" s="101" t="s">
        <v>20</v>
      </c>
      <c r="F28" s="50">
        <v>2</v>
      </c>
      <c r="G28" s="50">
        <f>C13</f>
        <v>900</v>
      </c>
      <c r="H28" s="50" t="s">
        <v>15</v>
      </c>
      <c r="I28" s="68">
        <f>G28-104</f>
        <v>796</v>
      </c>
    </row>
    <row r="29" spans="1:18" x14ac:dyDescent="0.25">
      <c r="A29" s="50">
        <v>215180</v>
      </c>
      <c r="B29" s="59" t="s">
        <v>103</v>
      </c>
      <c r="C29" s="53"/>
      <c r="D29" s="54"/>
      <c r="E29" s="101" t="s">
        <v>199</v>
      </c>
      <c r="F29" s="50">
        <v>2</v>
      </c>
      <c r="G29" s="50">
        <f>B22-45</f>
        <v>505</v>
      </c>
      <c r="H29" s="50" t="s">
        <v>15</v>
      </c>
      <c r="I29" s="68">
        <f>G29-131</f>
        <v>374</v>
      </c>
    </row>
    <row r="30" spans="1:18" x14ac:dyDescent="0.25">
      <c r="A30" s="50">
        <f>A29</f>
        <v>215180</v>
      </c>
      <c r="B30" s="59" t="s">
        <v>104</v>
      </c>
      <c r="C30" s="53"/>
      <c r="D30" s="54"/>
      <c r="E30" s="101" t="s">
        <v>200</v>
      </c>
      <c r="F30" s="50">
        <v>2</v>
      </c>
      <c r="G30" s="50">
        <f>C13-140-(27/2)+5-22</f>
        <v>729.5</v>
      </c>
      <c r="H30" s="50" t="s">
        <v>15</v>
      </c>
      <c r="I30" s="68">
        <f>G30-131</f>
        <v>598.5</v>
      </c>
    </row>
    <row r="31" spans="1:18" x14ac:dyDescent="0.25">
      <c r="A31" s="50">
        <v>215202</v>
      </c>
      <c r="B31" s="59" t="s">
        <v>197</v>
      </c>
      <c r="C31" s="53"/>
      <c r="D31" s="54"/>
      <c r="E31" s="101" t="s">
        <v>198</v>
      </c>
      <c r="F31" s="50">
        <v>1</v>
      </c>
      <c r="G31" s="50">
        <f>G27-27-27</f>
        <v>496</v>
      </c>
      <c r="H31" s="50" t="s">
        <v>18</v>
      </c>
      <c r="I31" s="68">
        <f>G31</f>
        <v>496</v>
      </c>
    </row>
    <row r="32" spans="1:18" ht="15.75" x14ac:dyDescent="0.25">
      <c r="A32" s="50">
        <v>591005</v>
      </c>
      <c r="B32" s="59" t="s">
        <v>105</v>
      </c>
      <c r="C32" s="53"/>
      <c r="D32" s="54"/>
      <c r="E32" s="101" t="s">
        <v>204</v>
      </c>
      <c r="F32" s="50">
        <v>2</v>
      </c>
      <c r="G32" s="50">
        <f>B22-27-27</f>
        <v>496</v>
      </c>
      <c r="H32" s="50" t="s">
        <v>18</v>
      </c>
      <c r="I32" s="68">
        <f>G32</f>
        <v>496</v>
      </c>
      <c r="J32" s="86" t="s">
        <v>21</v>
      </c>
      <c r="K32" s="86"/>
      <c r="L32" s="86"/>
      <c r="M32" s="86"/>
      <c r="N32" s="86"/>
      <c r="O32" s="86"/>
      <c r="P32" s="86"/>
      <c r="Q32" s="87"/>
      <c r="R32" s="56" t="s">
        <v>68</v>
      </c>
    </row>
    <row r="33" spans="1:18" ht="15.75" x14ac:dyDescent="0.25">
      <c r="A33" s="50">
        <f>A32</f>
        <v>591005</v>
      </c>
      <c r="B33" s="59" t="s">
        <v>106</v>
      </c>
      <c r="C33" s="53"/>
      <c r="D33" s="54"/>
      <c r="E33" s="101" t="s">
        <v>205</v>
      </c>
      <c r="F33" s="50">
        <v>2</v>
      </c>
      <c r="G33" s="50">
        <f>140-27-(27/2)-44</f>
        <v>55.5</v>
      </c>
      <c r="H33" s="50" t="s">
        <v>18</v>
      </c>
      <c r="I33" s="68">
        <f>G33</f>
        <v>55.5</v>
      </c>
      <c r="J33" s="62"/>
      <c r="K33" s="62"/>
      <c r="L33" s="62"/>
      <c r="M33" s="62"/>
      <c r="N33" s="62"/>
      <c r="O33" s="62"/>
      <c r="P33" s="62"/>
      <c r="Q33" s="62"/>
      <c r="R33" s="57" t="s">
        <v>69</v>
      </c>
    </row>
    <row r="34" spans="1:18" ht="15.75" x14ac:dyDescent="0.25">
      <c r="A34" s="50">
        <f>A33</f>
        <v>591005</v>
      </c>
      <c r="B34" s="59" t="s">
        <v>107</v>
      </c>
      <c r="C34" s="53"/>
      <c r="D34" s="54"/>
      <c r="E34" s="101" t="s">
        <v>202</v>
      </c>
      <c r="F34" s="50">
        <v>2</v>
      </c>
      <c r="G34" s="50">
        <f>B22-132</f>
        <v>418</v>
      </c>
      <c r="H34" s="50" t="s">
        <v>18</v>
      </c>
      <c r="I34" s="68">
        <f>G34</f>
        <v>418</v>
      </c>
      <c r="J34" s="62"/>
      <c r="K34" s="62"/>
      <c r="L34" s="62"/>
      <c r="M34" s="62"/>
      <c r="N34" s="62"/>
      <c r="O34" s="62"/>
      <c r="P34" s="62"/>
      <c r="Q34" s="62"/>
      <c r="R34" s="56"/>
    </row>
    <row r="35" spans="1:18" ht="15.75" x14ac:dyDescent="0.25">
      <c r="A35" s="50">
        <f>A34</f>
        <v>591005</v>
      </c>
      <c r="B35" s="59" t="s">
        <v>108</v>
      </c>
      <c r="C35" s="53"/>
      <c r="D35" s="54"/>
      <c r="E35" s="101" t="s">
        <v>203</v>
      </c>
      <c r="F35" s="50">
        <v>2</v>
      </c>
      <c r="G35" s="50">
        <f>C13-140+(27/2)-175</f>
        <v>598.5</v>
      </c>
      <c r="H35" s="50" t="s">
        <v>18</v>
      </c>
      <c r="I35" s="68">
        <f>G35</f>
        <v>598.5</v>
      </c>
      <c r="J35" s="62"/>
      <c r="K35" s="62"/>
      <c r="L35" s="62"/>
      <c r="M35" s="62"/>
      <c r="N35" s="62"/>
      <c r="O35" s="62"/>
      <c r="P35" s="62"/>
      <c r="Q35" s="62"/>
      <c r="R35" s="56"/>
    </row>
    <row r="36" spans="1:18" x14ac:dyDescent="0.25">
      <c r="A36" s="50">
        <v>591180</v>
      </c>
      <c r="B36" s="59" t="s">
        <v>109</v>
      </c>
      <c r="C36" s="53"/>
      <c r="D36" s="54"/>
      <c r="E36" s="51" t="s">
        <v>201</v>
      </c>
      <c r="F36" s="50">
        <v>2</v>
      </c>
      <c r="G36" s="50">
        <f>B22+58</f>
        <v>608</v>
      </c>
      <c r="H36" s="50" t="s">
        <v>15</v>
      </c>
      <c r="I36" s="68">
        <f>G36-50</f>
        <v>558</v>
      </c>
    </row>
    <row r="37" spans="1:18" x14ac:dyDescent="0.25">
      <c r="A37" s="50">
        <f>A36</f>
        <v>591180</v>
      </c>
      <c r="B37" s="59" t="s">
        <v>110</v>
      </c>
      <c r="C37" s="53"/>
      <c r="D37" s="54"/>
      <c r="E37" s="51" t="s">
        <v>201</v>
      </c>
      <c r="F37" s="50">
        <v>2</v>
      </c>
      <c r="G37" s="50">
        <f>C13+58</f>
        <v>958</v>
      </c>
      <c r="H37" s="50" t="s">
        <v>15</v>
      </c>
      <c r="I37" s="68">
        <f>G37-50</f>
        <v>908</v>
      </c>
      <c r="R37" s="57"/>
    </row>
    <row r="38" spans="1:18" x14ac:dyDescent="0.25">
      <c r="A38" s="50">
        <v>591156</v>
      </c>
      <c r="B38" s="59" t="s">
        <v>79</v>
      </c>
      <c r="C38" s="53"/>
      <c r="D38" s="54"/>
      <c r="E38" s="51" t="s">
        <v>201</v>
      </c>
      <c r="F38" s="50">
        <v>1</v>
      </c>
      <c r="G38" s="50">
        <f>B22</f>
        <v>550</v>
      </c>
      <c r="H38" s="50" t="s">
        <v>18</v>
      </c>
      <c r="I38" s="68" t="s">
        <v>64</v>
      </c>
      <c r="R38" s="57"/>
    </row>
    <row r="39" spans="1:18" x14ac:dyDescent="0.25">
      <c r="A39" s="50">
        <v>131299</v>
      </c>
      <c r="B39" s="59" t="s">
        <v>99</v>
      </c>
      <c r="C39" s="53"/>
      <c r="D39" s="54"/>
      <c r="E39" s="51" t="s">
        <v>201</v>
      </c>
      <c r="F39" s="50">
        <v>1</v>
      </c>
      <c r="G39" s="50">
        <f>G30-G17-186</f>
        <v>183.5</v>
      </c>
      <c r="H39" s="50" t="s">
        <v>18</v>
      </c>
      <c r="I39" s="68" t="s">
        <v>64</v>
      </c>
      <c r="J39" s="43"/>
      <c r="M39" s="43"/>
      <c r="R39" s="57"/>
    </row>
    <row r="40" spans="1:18" x14ac:dyDescent="0.25">
      <c r="A40" s="50">
        <f>A39</f>
        <v>131299</v>
      </c>
      <c r="B40" s="59" t="s">
        <v>100</v>
      </c>
      <c r="C40" s="60"/>
      <c r="D40" s="61"/>
      <c r="E40" s="51" t="s">
        <v>201</v>
      </c>
      <c r="F40" s="50">
        <v>1</v>
      </c>
      <c r="G40" s="50">
        <f>G17-166</f>
        <v>194</v>
      </c>
      <c r="H40" s="50" t="s">
        <v>18</v>
      </c>
      <c r="I40" s="68" t="s">
        <v>64</v>
      </c>
      <c r="J40" s="43"/>
      <c r="M40" s="43"/>
      <c r="R40" s="57"/>
    </row>
    <row r="41" spans="1:18" x14ac:dyDescent="0.25">
      <c r="A41" s="3"/>
      <c r="E41" s="3"/>
      <c r="F41" s="3"/>
      <c r="G41" s="3"/>
      <c r="H41" s="3"/>
      <c r="I41" s="3"/>
      <c r="J41" s="43"/>
      <c r="M41" s="43"/>
      <c r="R41" s="57"/>
    </row>
    <row r="42" spans="1:18" x14ac:dyDescent="0.25">
      <c r="A42" s="3"/>
      <c r="E42" s="3"/>
      <c r="F42" s="3"/>
      <c r="G42" s="3"/>
      <c r="H42" s="3"/>
      <c r="I42" s="3"/>
      <c r="R42" s="57"/>
    </row>
    <row r="43" spans="1:18" ht="15.75" x14ac:dyDescent="0.25">
      <c r="A43" s="85" t="s">
        <v>21</v>
      </c>
      <c r="B43" s="86"/>
      <c r="C43" s="86"/>
      <c r="D43" s="86"/>
      <c r="E43" s="86"/>
      <c r="F43" s="86"/>
      <c r="G43" s="86"/>
      <c r="H43" s="86"/>
      <c r="I43" s="87"/>
      <c r="R43" s="57" t="s">
        <v>70</v>
      </c>
    </row>
    <row r="44" spans="1:18" x14ac:dyDescent="0.25">
      <c r="A44" s="13" t="s">
        <v>5</v>
      </c>
      <c r="B44" s="7" t="s">
        <v>6</v>
      </c>
      <c r="C44" s="7"/>
      <c r="D44" s="7"/>
      <c r="E44" s="35" t="s">
        <v>10</v>
      </c>
      <c r="F44" s="12" t="s">
        <v>7</v>
      </c>
      <c r="G44" s="12"/>
      <c r="H44" s="12"/>
      <c r="I44" s="12"/>
      <c r="R44" s="57"/>
    </row>
    <row r="45" spans="1:18" ht="15" customHeight="1" x14ac:dyDescent="0.25">
      <c r="A45" s="50">
        <v>3160</v>
      </c>
      <c r="B45" s="11" t="s">
        <v>176</v>
      </c>
      <c r="C45" s="13"/>
      <c r="D45" s="13"/>
      <c r="E45" s="14"/>
      <c r="F45" s="49">
        <v>4</v>
      </c>
      <c r="G45" s="84" t="s">
        <v>184</v>
      </c>
      <c r="H45" s="82"/>
      <c r="I45" s="83"/>
      <c r="R45" s="57"/>
    </row>
    <row r="46" spans="1:18" ht="15" customHeight="1" x14ac:dyDescent="0.25">
      <c r="A46" s="50">
        <v>400045</v>
      </c>
      <c r="B46" s="45" t="s">
        <v>82</v>
      </c>
      <c r="C46" s="13"/>
      <c r="D46" s="13"/>
      <c r="E46" s="52"/>
      <c r="F46" s="49">
        <v>8</v>
      </c>
      <c r="G46" s="84" t="s">
        <v>177</v>
      </c>
      <c r="H46" s="82"/>
      <c r="I46" s="83"/>
    </row>
    <row r="47" spans="1:18" x14ac:dyDescent="0.25">
      <c r="A47" s="50" t="s">
        <v>114</v>
      </c>
      <c r="B47" s="45" t="s">
        <v>83</v>
      </c>
      <c r="C47" s="13"/>
      <c r="D47" s="13"/>
      <c r="E47" s="52"/>
      <c r="F47" s="49">
        <v>4</v>
      </c>
      <c r="G47" s="84" t="s">
        <v>178</v>
      </c>
      <c r="H47" s="82"/>
      <c r="I47" s="83"/>
    </row>
    <row r="48" spans="1:18" x14ac:dyDescent="0.25">
      <c r="A48" s="50">
        <v>700012</v>
      </c>
      <c r="B48" s="45" t="s">
        <v>84</v>
      </c>
      <c r="C48" s="13"/>
      <c r="D48" s="13"/>
      <c r="E48" s="52"/>
      <c r="F48" s="49">
        <v>6</v>
      </c>
      <c r="G48" s="84" t="s">
        <v>177</v>
      </c>
      <c r="H48" s="82"/>
      <c r="I48" s="83"/>
    </row>
    <row r="49" spans="1:25" x14ac:dyDescent="0.25">
      <c r="A49" s="50">
        <v>740012</v>
      </c>
      <c r="B49" s="45" t="s">
        <v>66</v>
      </c>
      <c r="C49" s="13"/>
      <c r="D49" s="13"/>
      <c r="E49" s="52"/>
      <c r="F49" s="49">
        <v>8</v>
      </c>
      <c r="G49" s="84" t="s">
        <v>179</v>
      </c>
      <c r="H49" s="82"/>
      <c r="I49" s="83"/>
    </row>
    <row r="50" spans="1:25" x14ac:dyDescent="0.25">
      <c r="A50" s="50">
        <v>750201</v>
      </c>
      <c r="B50" s="45" t="s">
        <v>85</v>
      </c>
      <c r="C50" s="13"/>
      <c r="D50" s="13"/>
      <c r="E50" s="52"/>
      <c r="F50" s="49">
        <v>8</v>
      </c>
      <c r="G50" s="84" t="s">
        <v>180</v>
      </c>
      <c r="H50" s="82"/>
      <c r="I50" s="83"/>
    </row>
    <row r="51" spans="1:25" x14ac:dyDescent="0.25">
      <c r="A51" s="50">
        <v>750204</v>
      </c>
      <c r="B51" s="45" t="s">
        <v>86</v>
      </c>
      <c r="C51" s="13"/>
      <c r="D51" s="13"/>
      <c r="E51" s="52"/>
      <c r="F51" s="49">
        <v>4</v>
      </c>
      <c r="G51" s="84" t="s">
        <v>180</v>
      </c>
      <c r="H51" s="82"/>
      <c r="I51" s="83"/>
    </row>
    <row r="52" spans="1:25" x14ac:dyDescent="0.25">
      <c r="A52" s="50">
        <v>750220</v>
      </c>
      <c r="B52" s="45" t="s">
        <v>87</v>
      </c>
      <c r="C52" s="13"/>
      <c r="D52" s="13"/>
      <c r="E52" s="52"/>
      <c r="F52" s="49">
        <v>4</v>
      </c>
      <c r="G52" s="84" t="s">
        <v>180</v>
      </c>
      <c r="H52" s="82"/>
      <c r="I52" s="83"/>
    </row>
    <row r="53" spans="1:25" x14ac:dyDescent="0.25">
      <c r="A53" s="50">
        <v>760003</v>
      </c>
      <c r="B53" s="11" t="s">
        <v>115</v>
      </c>
      <c r="C53" s="13"/>
      <c r="D53" s="13"/>
      <c r="E53" s="52"/>
      <c r="F53" s="49">
        <v>4</v>
      </c>
      <c r="G53" s="84" t="s">
        <v>180</v>
      </c>
      <c r="H53" s="82"/>
      <c r="I53" s="83"/>
    </row>
    <row r="54" spans="1:25" s="100" customFormat="1" x14ac:dyDescent="0.25">
      <c r="A54" s="92">
        <v>940025</v>
      </c>
      <c r="B54" s="93" t="s">
        <v>88</v>
      </c>
      <c r="C54" s="94"/>
      <c r="D54" s="94"/>
      <c r="E54" s="95"/>
      <c r="F54" s="96">
        <v>2</v>
      </c>
      <c r="G54" s="97" t="s">
        <v>181</v>
      </c>
      <c r="H54" s="98"/>
      <c r="I54" s="99" t="s">
        <v>136</v>
      </c>
      <c r="Q54" s="99" t="s">
        <v>139</v>
      </c>
      <c r="Y54" s="99" t="s">
        <v>193</v>
      </c>
    </row>
    <row r="55" spans="1:25" ht="15.75" x14ac:dyDescent="0.25">
      <c r="A55" s="85" t="s">
        <v>74</v>
      </c>
      <c r="B55" s="88"/>
      <c r="C55" s="86"/>
      <c r="D55" s="86"/>
      <c r="E55" s="86"/>
      <c r="F55" s="86"/>
      <c r="G55" s="86"/>
      <c r="H55" s="86"/>
      <c r="I55" s="87"/>
      <c r="R55" s="56" t="s">
        <v>75</v>
      </c>
    </row>
    <row r="56" spans="1:25" ht="15" customHeight="1" x14ac:dyDescent="0.25">
      <c r="A56" s="50">
        <v>940027</v>
      </c>
      <c r="B56" s="45" t="s">
        <v>89</v>
      </c>
      <c r="C56" s="13"/>
      <c r="D56" s="13"/>
      <c r="E56" s="52"/>
      <c r="F56" s="49">
        <v>1</v>
      </c>
      <c r="G56" s="84"/>
      <c r="H56" s="82"/>
      <c r="I56" s="83"/>
    </row>
    <row r="57" spans="1:25" x14ac:dyDescent="0.25">
      <c r="A57" s="50">
        <v>940031</v>
      </c>
      <c r="B57" s="45" t="s">
        <v>90</v>
      </c>
      <c r="C57" s="13"/>
      <c r="D57" s="13"/>
      <c r="E57" s="52"/>
      <c r="F57" s="49">
        <v>2</v>
      </c>
      <c r="G57" s="84"/>
      <c r="H57" s="82"/>
      <c r="I57" s="83"/>
    </row>
    <row r="58" spans="1:25" x14ac:dyDescent="0.25">
      <c r="A58" s="50">
        <v>940046</v>
      </c>
      <c r="B58" s="45" t="s">
        <v>91</v>
      </c>
      <c r="C58" s="13"/>
      <c r="D58" s="13"/>
      <c r="E58" s="52"/>
      <c r="F58" s="49">
        <v>1</v>
      </c>
      <c r="G58" s="84"/>
      <c r="H58" s="82"/>
      <c r="I58" s="83"/>
    </row>
    <row r="59" spans="1:25" x14ac:dyDescent="0.25">
      <c r="A59" s="50">
        <v>940100</v>
      </c>
      <c r="B59" s="45" t="s">
        <v>92</v>
      </c>
      <c r="C59" s="13"/>
      <c r="D59" s="13"/>
      <c r="E59" s="52"/>
      <c r="F59" s="49">
        <v>1</v>
      </c>
      <c r="G59" s="84"/>
      <c r="H59" s="82"/>
      <c r="I59" s="83"/>
    </row>
    <row r="60" spans="1:25" x14ac:dyDescent="0.25">
      <c r="A60" s="50">
        <v>960001</v>
      </c>
      <c r="B60" s="45" t="s">
        <v>93</v>
      </c>
      <c r="C60" s="13"/>
      <c r="D60" s="13"/>
      <c r="E60" s="52"/>
      <c r="F60" s="49">
        <v>1</v>
      </c>
      <c r="G60" s="84"/>
      <c r="H60" s="82"/>
      <c r="I60" s="83"/>
    </row>
    <row r="61" spans="1:25" x14ac:dyDescent="0.25">
      <c r="A61" s="50" t="s">
        <v>55</v>
      </c>
      <c r="B61" s="45" t="s">
        <v>94</v>
      </c>
      <c r="C61" s="13"/>
      <c r="D61" s="13"/>
      <c r="E61" s="52"/>
      <c r="F61" s="49">
        <v>28</v>
      </c>
      <c r="G61" s="84" t="s">
        <v>182</v>
      </c>
      <c r="H61" s="82"/>
      <c r="I61" s="83"/>
    </row>
    <row r="62" spans="1:25" ht="15.75" x14ac:dyDescent="0.25">
      <c r="A62" s="50" t="s">
        <v>96</v>
      </c>
      <c r="B62" s="45" t="s">
        <v>95</v>
      </c>
      <c r="C62" s="13"/>
      <c r="D62" s="13"/>
      <c r="E62" s="52"/>
      <c r="F62" s="49">
        <v>2</v>
      </c>
      <c r="G62" s="84"/>
      <c r="H62" s="82"/>
      <c r="I62" s="83"/>
      <c r="J62" s="85" t="s">
        <v>74</v>
      </c>
      <c r="K62" s="86"/>
      <c r="L62" s="86"/>
      <c r="M62" s="86"/>
      <c r="N62" s="86"/>
      <c r="O62" s="86"/>
      <c r="P62" s="86"/>
      <c r="Q62" s="87"/>
    </row>
    <row r="63" spans="1:25" x14ac:dyDescent="0.25">
      <c r="A63" s="49" t="s">
        <v>98</v>
      </c>
      <c r="B63" s="45" t="s">
        <v>97</v>
      </c>
      <c r="C63" s="13"/>
      <c r="D63" s="13"/>
      <c r="E63" s="52"/>
      <c r="F63" s="49">
        <v>2</v>
      </c>
      <c r="G63" s="84" t="s">
        <v>185</v>
      </c>
      <c r="H63" s="82"/>
      <c r="I63" s="83"/>
    </row>
    <row r="65" spans="1:25" ht="15.75" x14ac:dyDescent="0.25">
      <c r="A65" s="85" t="s">
        <v>183</v>
      </c>
      <c r="B65" s="86"/>
      <c r="C65" s="86"/>
      <c r="D65" s="86"/>
      <c r="E65" s="86"/>
      <c r="F65" s="86"/>
      <c r="G65" s="86"/>
      <c r="H65" s="86"/>
      <c r="I65" s="87"/>
    </row>
    <row r="66" spans="1:25" x14ac:dyDescent="0.25">
      <c r="A66" s="13" t="s">
        <v>5</v>
      </c>
      <c r="B66" s="7" t="s">
        <v>6</v>
      </c>
      <c r="C66" s="7"/>
      <c r="D66" s="7"/>
      <c r="E66" s="12" t="s">
        <v>10</v>
      </c>
      <c r="F66" s="12" t="s">
        <v>7</v>
      </c>
      <c r="G66" s="12" t="s">
        <v>11</v>
      </c>
      <c r="I66" s="12"/>
    </row>
    <row r="67" spans="1:25" ht="14.45" customHeight="1" x14ac:dyDescent="0.25">
      <c r="A67" s="63">
        <v>410009</v>
      </c>
      <c r="B67" s="64" t="s">
        <v>80</v>
      </c>
      <c r="C67" s="65"/>
      <c r="D67" s="66"/>
      <c r="E67" s="63" t="s">
        <v>20</v>
      </c>
      <c r="F67" s="63">
        <v>1</v>
      </c>
      <c r="G67" s="63">
        <f>2*G29+2*G30</f>
        <v>2469</v>
      </c>
      <c r="H67" s="237" t="s">
        <v>73</v>
      </c>
      <c r="I67" s="238"/>
    </row>
    <row r="68" spans="1:25" x14ac:dyDescent="0.25">
      <c r="A68" s="63">
        <v>410010</v>
      </c>
      <c r="B68" s="64" t="s">
        <v>81</v>
      </c>
      <c r="C68" s="65"/>
      <c r="D68" s="66"/>
      <c r="E68" s="63" t="s">
        <v>20</v>
      </c>
      <c r="F68" s="63">
        <v>1</v>
      </c>
      <c r="G68" s="63">
        <f>6*B22+4*C13</f>
        <v>6900</v>
      </c>
      <c r="H68" s="239"/>
      <c r="I68" s="240"/>
    </row>
    <row r="69" spans="1:25" x14ac:dyDescent="0.25">
      <c r="A69" s="63" t="s">
        <v>35</v>
      </c>
      <c r="B69" s="64" t="s">
        <v>112</v>
      </c>
      <c r="C69" s="65"/>
      <c r="D69" s="66"/>
      <c r="E69" s="63" t="s">
        <v>20</v>
      </c>
      <c r="F69" s="63">
        <v>1</v>
      </c>
      <c r="G69" s="63">
        <f>G67+2*G29+300</f>
        <v>3779</v>
      </c>
      <c r="H69" s="241"/>
      <c r="I69" s="242"/>
    </row>
    <row r="71" spans="1:25" ht="15.75" x14ac:dyDescent="0.25">
      <c r="A71" s="3"/>
      <c r="E71" s="3"/>
      <c r="F71" s="3"/>
      <c r="J71" s="86" t="s">
        <v>183</v>
      </c>
      <c r="K71" s="86"/>
      <c r="L71" s="86"/>
      <c r="M71" s="86"/>
      <c r="N71" s="86"/>
      <c r="O71" s="86"/>
      <c r="P71" s="86"/>
      <c r="Q71" s="87"/>
    </row>
    <row r="72" spans="1:25" ht="15.75" x14ac:dyDescent="0.25">
      <c r="A72" s="85" t="s">
        <v>38</v>
      </c>
      <c r="B72" s="86"/>
      <c r="C72" s="86"/>
      <c r="D72" s="86"/>
      <c r="E72" s="86"/>
      <c r="F72" s="86"/>
      <c r="G72" s="86"/>
      <c r="H72" s="86"/>
      <c r="I72" s="87"/>
    </row>
    <row r="73" spans="1:25" x14ac:dyDescent="0.25">
      <c r="A73" s="13" t="s">
        <v>5</v>
      </c>
      <c r="B73" s="13" t="s">
        <v>6</v>
      </c>
      <c r="C73" s="13"/>
      <c r="D73" s="13"/>
      <c r="E73" s="12" t="s">
        <v>10</v>
      </c>
      <c r="F73" s="12" t="s">
        <v>7</v>
      </c>
      <c r="G73" s="12" t="s">
        <v>39</v>
      </c>
      <c r="H73" s="12" t="s">
        <v>40</v>
      </c>
      <c r="I73" s="35" t="s">
        <v>172</v>
      </c>
    </row>
    <row r="74" spans="1:25" x14ac:dyDescent="0.25">
      <c r="A74" s="49" t="s">
        <v>174</v>
      </c>
      <c r="B74" s="11" t="s">
        <v>65</v>
      </c>
      <c r="C74" s="13"/>
      <c r="D74" s="52"/>
      <c r="E74" s="49" t="s">
        <v>173</v>
      </c>
      <c r="F74" s="49">
        <v>1</v>
      </c>
      <c r="G74" s="49">
        <f>B22-66</f>
        <v>484</v>
      </c>
      <c r="H74" s="49">
        <f>(G20+(27/2))-66</f>
        <v>87.5</v>
      </c>
      <c r="I74" s="49">
        <f>ROUND((G74*H74)/1000000,2)</f>
        <v>0.04</v>
      </c>
    </row>
    <row r="75" spans="1:25" x14ac:dyDescent="0.25">
      <c r="A75" s="49" t="s">
        <v>175</v>
      </c>
      <c r="B75" s="11" t="s">
        <v>65</v>
      </c>
      <c r="C75" s="13"/>
      <c r="D75" s="52"/>
      <c r="E75" s="49" t="s">
        <v>173</v>
      </c>
      <c r="F75" s="49">
        <v>2</v>
      </c>
      <c r="G75" s="49">
        <f>B22-144</f>
        <v>406</v>
      </c>
      <c r="H75" s="49">
        <f>(C13-G20+(27/2))-143</f>
        <v>630.5</v>
      </c>
      <c r="I75" s="49">
        <f>ROUND((G75*H75)/1000000,2)</f>
        <v>0.26</v>
      </c>
    </row>
    <row r="76" spans="1:25" x14ac:dyDescent="0.25">
      <c r="A76" s="3"/>
      <c r="E76" s="3"/>
      <c r="F76" s="3"/>
      <c r="G76" s="3"/>
    </row>
    <row r="78" spans="1:25" ht="18.75" x14ac:dyDescent="0.25">
      <c r="A78" s="71" t="s">
        <v>188</v>
      </c>
      <c r="Y78" s="2" t="s">
        <v>71</v>
      </c>
    </row>
    <row r="79" spans="1:25" x14ac:dyDescent="0.25">
      <c r="J79" s="2" t="s">
        <v>206</v>
      </c>
    </row>
    <row r="80" spans="1:25" x14ac:dyDescent="0.25">
      <c r="D80" s="3"/>
    </row>
    <row r="81" spans="4:17" x14ac:dyDescent="0.25">
      <c r="D81" s="3"/>
    </row>
    <row r="82" spans="4:17" ht="15.75" x14ac:dyDescent="0.25">
      <c r="D82" s="3"/>
      <c r="J82" s="86" t="s">
        <v>191</v>
      </c>
      <c r="K82" s="86"/>
      <c r="L82" s="86"/>
      <c r="M82" s="86"/>
      <c r="N82" s="86"/>
      <c r="O82" s="86"/>
      <c r="P82" s="86"/>
      <c r="Q82" s="87"/>
    </row>
    <row r="83" spans="4:17" x14ac:dyDescent="0.25">
      <c r="D83" s="3"/>
    </row>
    <row r="89" spans="4:17" x14ac:dyDescent="0.25">
      <c r="D89" s="3"/>
      <c r="J89" s="228" t="s">
        <v>208</v>
      </c>
      <c r="K89" s="228"/>
      <c r="L89" s="228" t="s">
        <v>209</v>
      </c>
      <c r="M89" s="228"/>
      <c r="N89" s="228" t="s">
        <v>210</v>
      </c>
      <c r="O89" s="228"/>
      <c r="Q89" s="43" t="s">
        <v>211</v>
      </c>
    </row>
    <row r="93" spans="4:17" x14ac:dyDescent="0.25">
      <c r="J93" s="2" t="s">
        <v>212</v>
      </c>
    </row>
    <row r="95" spans="4:17" x14ac:dyDescent="0.25">
      <c r="N95" s="2" t="s">
        <v>216</v>
      </c>
    </row>
    <row r="96" spans="4:17" x14ac:dyDescent="0.25">
      <c r="O96" s="43" t="s">
        <v>221</v>
      </c>
      <c r="Q96" s="43" t="s">
        <v>215</v>
      </c>
    </row>
    <row r="97" spans="2:25" x14ac:dyDescent="0.25">
      <c r="M97" s="2" t="s">
        <v>224</v>
      </c>
    </row>
    <row r="98" spans="2:25" x14ac:dyDescent="0.25">
      <c r="L98" s="2" t="s">
        <v>213</v>
      </c>
    </row>
    <row r="100" spans="2:25" x14ac:dyDescent="0.25">
      <c r="J100" s="2" t="s">
        <v>217</v>
      </c>
      <c r="Q100" s="43" t="s">
        <v>218</v>
      </c>
    </row>
    <row r="104" spans="2:25" x14ac:dyDescent="0.25">
      <c r="L104" s="2" t="s">
        <v>219</v>
      </c>
    </row>
    <row r="106" spans="2:25" x14ac:dyDescent="0.25">
      <c r="B106" s="2" t="s">
        <v>207</v>
      </c>
      <c r="M106" s="2" t="s">
        <v>214</v>
      </c>
      <c r="O106" s="2" t="s">
        <v>220</v>
      </c>
      <c r="P106" s="100"/>
      <c r="Q106" s="43" t="s">
        <v>222</v>
      </c>
    </row>
    <row r="107" spans="2:25" s="100" customFormat="1" x14ac:dyDescent="0.25">
      <c r="I107" s="99" t="s">
        <v>187</v>
      </c>
      <c r="J107" s="2" t="s">
        <v>223</v>
      </c>
      <c r="Q107" s="99" t="s">
        <v>140</v>
      </c>
      <c r="Y107" s="102" t="s">
        <v>225</v>
      </c>
    </row>
    <row r="129" spans="17:17" x14ac:dyDescent="0.25">
      <c r="Q129" s="3"/>
    </row>
    <row r="130" spans="17:17" x14ac:dyDescent="0.25">
      <c r="Q130" s="3"/>
    </row>
    <row r="131" spans="17:17" x14ac:dyDescent="0.25">
      <c r="Q131" s="3"/>
    </row>
    <row r="132" spans="17:17" x14ac:dyDescent="0.25">
      <c r="Q132" s="3"/>
    </row>
    <row r="133" spans="17:17" x14ac:dyDescent="0.25">
      <c r="Q133" s="3"/>
    </row>
    <row r="134" spans="17:17" x14ac:dyDescent="0.25">
      <c r="Q134" s="3"/>
    </row>
    <row r="135" spans="17:17" x14ac:dyDescent="0.25">
      <c r="Q135" s="3"/>
    </row>
    <row r="136" spans="17:17" x14ac:dyDescent="0.25">
      <c r="Q136" s="3"/>
    </row>
    <row r="137" spans="17:17" x14ac:dyDescent="0.25">
      <c r="Q137" s="3"/>
    </row>
    <row r="138" spans="17:17" x14ac:dyDescent="0.25">
      <c r="Q138" s="3"/>
    </row>
    <row r="139" spans="17:17" x14ac:dyDescent="0.25">
      <c r="Q139" s="3"/>
    </row>
    <row r="140" spans="17:17" x14ac:dyDescent="0.25">
      <c r="Q140" s="3"/>
    </row>
    <row r="154" spans="18:18" x14ac:dyDescent="0.25">
      <c r="R154" s="3"/>
    </row>
    <row r="155" spans="18:18" x14ac:dyDescent="0.25">
      <c r="R155" s="3"/>
    </row>
    <row r="156" spans="18:18" x14ac:dyDescent="0.25">
      <c r="R156" s="3"/>
    </row>
    <row r="157" spans="18:18" x14ac:dyDescent="0.25">
      <c r="R157" s="3"/>
    </row>
    <row r="158" spans="18:18" x14ac:dyDescent="0.25">
      <c r="R158" s="3"/>
    </row>
    <row r="159" spans="18:18" x14ac:dyDescent="0.25">
      <c r="R159" s="3"/>
    </row>
    <row r="160" spans="18:18" x14ac:dyDescent="0.25">
      <c r="R160" s="3"/>
    </row>
    <row r="161" spans="17:18" x14ac:dyDescent="0.25">
      <c r="R161" s="3"/>
    </row>
    <row r="162" spans="17:18" x14ac:dyDescent="0.25">
      <c r="R162" s="3"/>
    </row>
    <row r="163" spans="17:18" x14ac:dyDescent="0.25">
      <c r="R163" s="3"/>
    </row>
    <row r="164" spans="17:18" x14ac:dyDescent="0.25">
      <c r="R164" s="3"/>
    </row>
    <row r="165" spans="17:18" x14ac:dyDescent="0.25">
      <c r="R165" s="3"/>
    </row>
    <row r="166" spans="17:18" x14ac:dyDescent="0.25">
      <c r="R166" s="3"/>
    </row>
    <row r="167" spans="17:18" x14ac:dyDescent="0.25">
      <c r="R167" s="3"/>
    </row>
    <row r="168" spans="17:18" x14ac:dyDescent="0.25">
      <c r="R168" s="3"/>
    </row>
    <row r="169" spans="17:18" x14ac:dyDescent="0.25">
      <c r="R169" s="3"/>
    </row>
    <row r="170" spans="17:18" x14ac:dyDescent="0.25">
      <c r="R170" s="3"/>
    </row>
    <row r="171" spans="17:18" x14ac:dyDescent="0.25">
      <c r="R171" s="3"/>
    </row>
    <row r="172" spans="17:18" x14ac:dyDescent="0.25">
      <c r="Q172" s="3"/>
      <c r="R172" s="3"/>
    </row>
    <row r="173" spans="17:18" x14ac:dyDescent="0.25">
      <c r="Q173" s="3"/>
      <c r="R173" s="3"/>
    </row>
    <row r="174" spans="17:18" x14ac:dyDescent="0.25">
      <c r="Q174" s="3"/>
      <c r="R174" s="3"/>
    </row>
    <row r="175" spans="17:18" x14ac:dyDescent="0.25">
      <c r="Q175" s="3"/>
      <c r="R175" s="3"/>
    </row>
    <row r="176" spans="17:18" x14ac:dyDescent="0.25">
      <c r="Q176" s="3"/>
      <c r="R176" s="3"/>
    </row>
    <row r="177" spans="17:18" x14ac:dyDescent="0.25">
      <c r="Q177" s="3"/>
      <c r="R177" s="3"/>
    </row>
    <row r="178" spans="17:18" x14ac:dyDescent="0.25">
      <c r="Q178" s="3"/>
      <c r="R178" s="3"/>
    </row>
    <row r="179" spans="17:18" x14ac:dyDescent="0.25">
      <c r="Q179" s="3"/>
      <c r="R179" s="3"/>
    </row>
    <row r="180" spans="17:18" x14ac:dyDescent="0.25">
      <c r="Q180" s="3"/>
      <c r="R180" s="3"/>
    </row>
    <row r="181" spans="17:18" x14ac:dyDescent="0.25">
      <c r="Q181" s="3"/>
      <c r="R181" s="3"/>
    </row>
    <row r="182" spans="17:18" x14ac:dyDescent="0.25">
      <c r="Q182" s="3"/>
      <c r="R182" s="3"/>
    </row>
    <row r="183" spans="17:18" x14ac:dyDescent="0.25">
      <c r="Q183" s="3"/>
      <c r="R183" s="3"/>
    </row>
    <row r="184" spans="17:18" x14ac:dyDescent="0.25">
      <c r="Q184" s="3"/>
      <c r="R184" s="3"/>
    </row>
    <row r="185" spans="17:18" x14ac:dyDescent="0.25">
      <c r="Q185" s="3"/>
      <c r="R185" s="3"/>
    </row>
    <row r="186" spans="17:18" x14ac:dyDescent="0.25">
      <c r="Q186" s="3"/>
      <c r="R186" s="3"/>
    </row>
    <row r="187" spans="17:18" x14ac:dyDescent="0.25">
      <c r="Q187" s="3"/>
      <c r="R187" s="3"/>
    </row>
    <row r="188" spans="17:18" x14ac:dyDescent="0.25">
      <c r="Q188" s="3"/>
      <c r="R188" s="3"/>
    </row>
    <row r="189" spans="17:18" x14ac:dyDescent="0.25">
      <c r="Q189" s="3"/>
      <c r="R189" s="3"/>
    </row>
  </sheetData>
  <mergeCells count="9">
    <mergeCell ref="R3:Y3"/>
    <mergeCell ref="H13:I14"/>
    <mergeCell ref="C13:C20"/>
    <mergeCell ref="H67:I69"/>
    <mergeCell ref="J89:K89"/>
    <mergeCell ref="L89:M89"/>
    <mergeCell ref="N89:O89"/>
    <mergeCell ref="A3:I3"/>
    <mergeCell ref="J3:Q3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C8" sqref="C8"/>
    </sheetView>
  </sheetViews>
  <sheetFormatPr baseColWidth="10" defaultColWidth="10.85546875" defaultRowHeight="15" x14ac:dyDescent="0.25"/>
  <cols>
    <col min="1" max="16384" width="10.85546875" style="108"/>
  </cols>
  <sheetData>
    <row r="1" spans="1:10" x14ac:dyDescent="0.25">
      <c r="A1" s="247" t="s">
        <v>230</v>
      </c>
      <c r="B1" s="248"/>
      <c r="C1" s="248"/>
      <c r="D1" s="248"/>
      <c r="E1" s="248"/>
      <c r="F1" s="248"/>
      <c r="G1" s="248"/>
      <c r="H1" s="249"/>
    </row>
    <row r="2" spans="1:10" x14ac:dyDescent="0.25">
      <c r="A2" s="250"/>
      <c r="B2" s="251"/>
      <c r="C2" s="251"/>
      <c r="D2" s="251"/>
      <c r="E2" s="251"/>
      <c r="F2" s="251"/>
      <c r="G2" s="251"/>
      <c r="H2" s="252"/>
    </row>
    <row r="4" spans="1:10" x14ac:dyDescent="0.25">
      <c r="A4" s="354" t="s">
        <v>231</v>
      </c>
      <c r="B4" s="357" t="s">
        <v>348</v>
      </c>
      <c r="C4" s="358"/>
      <c r="D4" s="358"/>
      <c r="E4" s="359"/>
    </row>
    <row r="5" spans="1:10" x14ac:dyDescent="0.25">
      <c r="A5" s="355"/>
      <c r="C5" s="357" t="s">
        <v>349</v>
      </c>
      <c r="D5" s="358"/>
      <c r="E5" s="358"/>
      <c r="F5" s="359"/>
    </row>
    <row r="6" spans="1:10" x14ac:dyDescent="0.25">
      <c r="A6" s="355"/>
      <c r="D6" s="357" t="s">
        <v>356</v>
      </c>
      <c r="E6" s="358"/>
      <c r="F6" s="358"/>
      <c r="G6" s="359"/>
    </row>
    <row r="7" spans="1:10" x14ac:dyDescent="0.25">
      <c r="A7" s="355"/>
      <c r="E7" s="360" t="s">
        <v>350</v>
      </c>
      <c r="F7" s="361"/>
      <c r="G7" s="361"/>
      <c r="H7" s="362"/>
    </row>
    <row r="8" spans="1:10" x14ac:dyDescent="0.25">
      <c r="A8" s="355"/>
      <c r="F8" s="360" t="s">
        <v>351</v>
      </c>
      <c r="G8" s="361"/>
      <c r="H8" s="361"/>
      <c r="I8" s="362"/>
    </row>
    <row r="9" spans="1:10" x14ac:dyDescent="0.25">
      <c r="A9" s="356"/>
      <c r="B9" s="109"/>
      <c r="C9" s="110"/>
      <c r="D9" s="110"/>
      <c r="E9" s="110"/>
      <c r="F9" s="110"/>
      <c r="G9" s="363" t="s">
        <v>352</v>
      </c>
      <c r="H9" s="364"/>
      <c r="I9" s="364"/>
      <c r="J9" s="365"/>
    </row>
    <row r="10" spans="1:10" x14ac:dyDescent="0.25">
      <c r="A10" s="111"/>
      <c r="B10" s="111"/>
      <c r="C10" s="111"/>
      <c r="D10" s="111"/>
      <c r="E10" s="111"/>
      <c r="F10" s="111"/>
      <c r="G10" s="111"/>
      <c r="H10" s="111"/>
    </row>
    <row r="11" spans="1:10" x14ac:dyDescent="0.25">
      <c r="A11" s="253" t="s">
        <v>232</v>
      </c>
      <c r="B11" s="112" t="s">
        <v>233</v>
      </c>
      <c r="C11" s="113"/>
      <c r="D11" s="113"/>
      <c r="E11" s="113"/>
      <c r="F11" s="114"/>
    </row>
    <row r="12" spans="1:10" x14ac:dyDescent="0.25">
      <c r="A12" s="254"/>
      <c r="C12" s="112" t="s">
        <v>234</v>
      </c>
      <c r="D12" s="115"/>
      <c r="E12" s="115"/>
      <c r="F12" s="116"/>
    </row>
    <row r="13" spans="1:10" x14ac:dyDescent="0.25">
      <c r="A13" s="254"/>
      <c r="D13" s="112" t="s">
        <v>235</v>
      </c>
      <c r="E13" s="115"/>
      <c r="F13" s="115"/>
      <c r="G13" s="116"/>
    </row>
    <row r="14" spans="1:10" x14ac:dyDescent="0.25">
      <c r="A14" s="254"/>
      <c r="E14" s="112" t="s">
        <v>236</v>
      </c>
      <c r="F14" s="113"/>
      <c r="G14" s="113"/>
      <c r="H14" s="114"/>
    </row>
    <row r="15" spans="1:10" x14ac:dyDescent="0.25">
      <c r="A15" s="254"/>
    </row>
    <row r="16" spans="1:10" x14ac:dyDescent="0.25">
      <c r="A16" s="254"/>
      <c r="B16" s="112" t="s">
        <v>238</v>
      </c>
      <c r="C16" s="113"/>
      <c r="D16" s="114"/>
      <c r="E16" s="114"/>
    </row>
    <row r="17" spans="1:8" x14ac:dyDescent="0.25">
      <c r="A17" s="254"/>
      <c r="C17" s="112" t="s">
        <v>237</v>
      </c>
      <c r="D17" s="115"/>
      <c r="E17" s="116"/>
    </row>
    <row r="18" spans="1:8" x14ac:dyDescent="0.25">
      <c r="A18" s="254"/>
      <c r="D18" s="112" t="s">
        <v>252</v>
      </c>
      <c r="E18" s="113"/>
      <c r="F18" s="113"/>
      <c r="G18" s="114"/>
    </row>
    <row r="19" spans="1:8" x14ac:dyDescent="0.25">
      <c r="A19" s="255"/>
      <c r="B19" s="109"/>
      <c r="C19" s="110"/>
      <c r="D19" s="110"/>
      <c r="E19" s="110"/>
      <c r="F19" s="110"/>
      <c r="G19" s="110"/>
      <c r="H19" s="110"/>
    </row>
    <row r="21" spans="1:8" x14ac:dyDescent="0.25">
      <c r="A21" s="256" t="s">
        <v>239</v>
      </c>
      <c r="B21" s="117" t="s">
        <v>240</v>
      </c>
      <c r="C21" s="118"/>
      <c r="D21" s="119"/>
    </row>
    <row r="22" spans="1:8" x14ac:dyDescent="0.25">
      <c r="A22" s="257"/>
      <c r="C22" s="117" t="s">
        <v>241</v>
      </c>
      <c r="D22" s="118"/>
      <c r="E22" s="119"/>
    </row>
    <row r="23" spans="1:8" x14ac:dyDescent="0.25">
      <c r="A23" s="257"/>
      <c r="D23" s="117" t="s">
        <v>242</v>
      </c>
      <c r="E23" s="120"/>
      <c r="F23" s="121"/>
    </row>
    <row r="24" spans="1:8" x14ac:dyDescent="0.25">
      <c r="A24" s="257"/>
      <c r="E24" s="117" t="s">
        <v>243</v>
      </c>
      <c r="F24" s="118"/>
      <c r="G24" s="118"/>
      <c r="H24" s="119"/>
    </row>
    <row r="25" spans="1:8" x14ac:dyDescent="0.25">
      <c r="A25" s="257"/>
    </row>
    <row r="26" spans="1:8" x14ac:dyDescent="0.25">
      <c r="A26" s="257"/>
      <c r="B26" s="117" t="s">
        <v>244</v>
      </c>
      <c r="C26" s="120"/>
      <c r="D26" s="120"/>
      <c r="E26" s="121"/>
    </row>
    <row r="27" spans="1:8" x14ac:dyDescent="0.25">
      <c r="A27" s="257"/>
      <c r="C27" s="117" t="s">
        <v>245</v>
      </c>
      <c r="D27" s="118"/>
      <c r="E27" s="118"/>
      <c r="F27" s="119"/>
    </row>
    <row r="28" spans="1:8" x14ac:dyDescent="0.25">
      <c r="A28" s="257"/>
      <c r="D28" s="117" t="s">
        <v>249</v>
      </c>
      <c r="E28" s="120"/>
      <c r="F28" s="121"/>
    </row>
    <row r="29" spans="1:8" x14ac:dyDescent="0.25">
      <c r="A29" s="257"/>
      <c r="E29" s="117" t="s">
        <v>250</v>
      </c>
      <c r="F29" s="120"/>
      <c r="G29" s="121"/>
    </row>
    <row r="30" spans="1:8" x14ac:dyDescent="0.25">
      <c r="A30" s="257"/>
      <c r="F30" s="117" t="s">
        <v>251</v>
      </c>
      <c r="G30" s="118"/>
      <c r="H30" s="119"/>
    </row>
    <row r="31" spans="1:8" x14ac:dyDescent="0.25">
      <c r="A31" s="257"/>
      <c r="B31" s="117" t="s">
        <v>263</v>
      </c>
      <c r="C31" s="118"/>
      <c r="D31" s="119"/>
    </row>
    <row r="32" spans="1:8" x14ac:dyDescent="0.25">
      <c r="A32" s="258"/>
      <c r="B32" s="109"/>
      <c r="C32" s="117" t="s">
        <v>264</v>
      </c>
      <c r="D32" s="118"/>
      <c r="E32" s="119"/>
      <c r="F32" s="110"/>
      <c r="G32" s="110"/>
      <c r="H32" s="110"/>
    </row>
    <row r="34" spans="1:8" x14ac:dyDescent="0.25">
      <c r="A34" s="259" t="s">
        <v>253</v>
      </c>
      <c r="B34" s="126" t="s">
        <v>254</v>
      </c>
      <c r="C34" s="127"/>
      <c r="D34" s="128"/>
    </row>
    <row r="35" spans="1:8" x14ac:dyDescent="0.25">
      <c r="A35" s="260"/>
      <c r="C35" s="126" t="s">
        <v>255</v>
      </c>
      <c r="D35" s="129"/>
      <c r="E35" s="130"/>
    </row>
    <row r="36" spans="1:8" x14ac:dyDescent="0.25">
      <c r="A36" s="260"/>
      <c r="D36" s="126" t="s">
        <v>256</v>
      </c>
      <c r="E36" s="129"/>
      <c r="F36" s="129"/>
      <c r="G36" s="130"/>
    </row>
    <row r="37" spans="1:8" x14ac:dyDescent="0.25">
      <c r="A37" s="260"/>
      <c r="E37" s="126" t="s">
        <v>257</v>
      </c>
      <c r="F37" s="127"/>
      <c r="G37" s="127"/>
      <c r="H37" s="128"/>
    </row>
    <row r="38" spans="1:8" x14ac:dyDescent="0.25">
      <c r="A38" s="260"/>
    </row>
    <row r="39" spans="1:8" x14ac:dyDescent="0.25">
      <c r="A39" s="260"/>
      <c r="B39" s="126" t="s">
        <v>258</v>
      </c>
      <c r="C39" s="127"/>
      <c r="D39" s="127"/>
      <c r="E39" s="128"/>
    </row>
    <row r="40" spans="1:8" x14ac:dyDescent="0.25">
      <c r="A40" s="260"/>
      <c r="C40" s="126" t="s">
        <v>259</v>
      </c>
      <c r="D40" s="127"/>
      <c r="E40" s="127"/>
      <c r="F40" s="128"/>
    </row>
    <row r="41" spans="1:8" x14ac:dyDescent="0.25">
      <c r="A41" s="261"/>
      <c r="B41" s="109"/>
      <c r="C41" s="110"/>
      <c r="D41" s="110"/>
      <c r="E41" s="110"/>
      <c r="F41" s="110"/>
      <c r="G41" s="110"/>
      <c r="H41" s="110"/>
    </row>
    <row r="43" spans="1:8" x14ac:dyDescent="0.25">
      <c r="A43" s="244" t="s">
        <v>260</v>
      </c>
      <c r="B43" s="122" t="s">
        <v>261</v>
      </c>
      <c r="C43" s="131"/>
      <c r="D43" s="132"/>
    </row>
    <row r="44" spans="1:8" x14ac:dyDescent="0.25">
      <c r="A44" s="245"/>
      <c r="C44" s="122" t="s">
        <v>262</v>
      </c>
      <c r="D44" s="123"/>
      <c r="E44" s="124"/>
    </row>
    <row r="45" spans="1:8" x14ac:dyDescent="0.25">
      <c r="A45" s="245"/>
      <c r="D45" s="122" t="s">
        <v>265</v>
      </c>
      <c r="E45" s="133"/>
    </row>
    <row r="46" spans="1:8" x14ac:dyDescent="0.25">
      <c r="A46" s="245"/>
    </row>
    <row r="47" spans="1:8" x14ac:dyDescent="0.25">
      <c r="A47" s="245"/>
    </row>
    <row r="48" spans="1:8" x14ac:dyDescent="0.25">
      <c r="A48" s="245"/>
    </row>
    <row r="49" spans="1:16" x14ac:dyDescent="0.25">
      <c r="A49" s="245"/>
    </row>
    <row r="50" spans="1:16" x14ac:dyDescent="0.25">
      <c r="A50" s="245"/>
    </row>
    <row r="51" spans="1:16" x14ac:dyDescent="0.25">
      <c r="A51" s="245"/>
    </row>
    <row r="52" spans="1:16" x14ac:dyDescent="0.25">
      <c r="A52" s="246"/>
    </row>
    <row r="54" spans="1:16" x14ac:dyDescent="0.25">
      <c r="H54" s="125" t="s">
        <v>247</v>
      </c>
    </row>
    <row r="59" spans="1:16" x14ac:dyDescent="0.25">
      <c r="P59" s="125" t="s">
        <v>248</v>
      </c>
    </row>
  </sheetData>
  <mergeCells count="6">
    <mergeCell ref="A43:A52"/>
    <mergeCell ref="A1:H2"/>
    <mergeCell ref="A4:A9"/>
    <mergeCell ref="A11:A19"/>
    <mergeCell ref="A21:A32"/>
    <mergeCell ref="A34:A41"/>
  </mergeCells>
  <pageMargins left="0.5" right="0.31" top="0.33" bottom="0.3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showGridLines="0" tabSelected="1" workbookViewId="0">
      <selection activeCell="D35" sqref="D35"/>
    </sheetView>
  </sheetViews>
  <sheetFormatPr baseColWidth="10" defaultColWidth="11.42578125" defaultRowHeight="14.25" x14ac:dyDescent="0.25"/>
  <cols>
    <col min="1" max="1" width="11.42578125" style="134"/>
    <col min="2" max="2" width="13.5703125" style="134" bestFit="1" customWidth="1"/>
    <col min="3" max="12" width="11.42578125" style="134"/>
    <col min="13" max="13" width="22" style="134" customWidth="1"/>
    <col min="14" max="257" width="11.42578125" style="134"/>
    <col min="258" max="258" width="13.5703125" style="134" bestFit="1" customWidth="1"/>
    <col min="259" max="513" width="11.42578125" style="134"/>
    <col min="514" max="514" width="13.5703125" style="134" bestFit="1" customWidth="1"/>
    <col min="515" max="769" width="11.42578125" style="134"/>
    <col min="770" max="770" width="13.5703125" style="134" bestFit="1" customWidth="1"/>
    <col min="771" max="1025" width="11.42578125" style="134"/>
    <col min="1026" max="1026" width="13.5703125" style="134" bestFit="1" customWidth="1"/>
    <col min="1027" max="1281" width="11.42578125" style="134"/>
    <col min="1282" max="1282" width="13.5703125" style="134" bestFit="1" customWidth="1"/>
    <col min="1283" max="1537" width="11.42578125" style="134"/>
    <col min="1538" max="1538" width="13.5703125" style="134" bestFit="1" customWidth="1"/>
    <col min="1539" max="1793" width="11.42578125" style="134"/>
    <col min="1794" max="1794" width="13.5703125" style="134" bestFit="1" customWidth="1"/>
    <col min="1795" max="2049" width="11.42578125" style="134"/>
    <col min="2050" max="2050" width="13.5703125" style="134" bestFit="1" customWidth="1"/>
    <col min="2051" max="2305" width="11.42578125" style="134"/>
    <col min="2306" max="2306" width="13.5703125" style="134" bestFit="1" customWidth="1"/>
    <col min="2307" max="2561" width="11.42578125" style="134"/>
    <col min="2562" max="2562" width="13.5703125" style="134" bestFit="1" customWidth="1"/>
    <col min="2563" max="2817" width="11.42578125" style="134"/>
    <col min="2818" max="2818" width="13.5703125" style="134" bestFit="1" customWidth="1"/>
    <col min="2819" max="3073" width="11.42578125" style="134"/>
    <col min="3074" max="3074" width="13.5703125" style="134" bestFit="1" customWidth="1"/>
    <col min="3075" max="3329" width="11.42578125" style="134"/>
    <col min="3330" max="3330" width="13.5703125" style="134" bestFit="1" customWidth="1"/>
    <col min="3331" max="3585" width="11.42578125" style="134"/>
    <col min="3586" max="3586" width="13.5703125" style="134" bestFit="1" customWidth="1"/>
    <col min="3587" max="3841" width="11.42578125" style="134"/>
    <col min="3842" max="3842" width="13.5703125" style="134" bestFit="1" customWidth="1"/>
    <col min="3843" max="4097" width="11.42578125" style="134"/>
    <col min="4098" max="4098" width="13.5703125" style="134" bestFit="1" customWidth="1"/>
    <col min="4099" max="4353" width="11.42578125" style="134"/>
    <col min="4354" max="4354" width="13.5703125" style="134" bestFit="1" customWidth="1"/>
    <col min="4355" max="4609" width="11.42578125" style="134"/>
    <col min="4610" max="4610" width="13.5703125" style="134" bestFit="1" customWidth="1"/>
    <col min="4611" max="4865" width="11.42578125" style="134"/>
    <col min="4866" max="4866" width="13.5703125" style="134" bestFit="1" customWidth="1"/>
    <col min="4867" max="5121" width="11.42578125" style="134"/>
    <col min="5122" max="5122" width="13.5703125" style="134" bestFit="1" customWidth="1"/>
    <col min="5123" max="5377" width="11.42578125" style="134"/>
    <col min="5378" max="5378" width="13.5703125" style="134" bestFit="1" customWidth="1"/>
    <col min="5379" max="5633" width="11.42578125" style="134"/>
    <col min="5634" max="5634" width="13.5703125" style="134" bestFit="1" customWidth="1"/>
    <col min="5635" max="5889" width="11.42578125" style="134"/>
    <col min="5890" max="5890" width="13.5703125" style="134" bestFit="1" customWidth="1"/>
    <col min="5891" max="6145" width="11.42578125" style="134"/>
    <col min="6146" max="6146" width="13.5703125" style="134" bestFit="1" customWidth="1"/>
    <col min="6147" max="6401" width="11.42578125" style="134"/>
    <col min="6402" max="6402" width="13.5703125" style="134" bestFit="1" customWidth="1"/>
    <col min="6403" max="6657" width="11.42578125" style="134"/>
    <col min="6658" max="6658" width="13.5703125" style="134" bestFit="1" customWidth="1"/>
    <col min="6659" max="6913" width="11.42578125" style="134"/>
    <col min="6914" max="6914" width="13.5703125" style="134" bestFit="1" customWidth="1"/>
    <col min="6915" max="7169" width="11.42578125" style="134"/>
    <col min="7170" max="7170" width="13.5703125" style="134" bestFit="1" customWidth="1"/>
    <col min="7171" max="7425" width="11.42578125" style="134"/>
    <col min="7426" max="7426" width="13.5703125" style="134" bestFit="1" customWidth="1"/>
    <col min="7427" max="7681" width="11.42578125" style="134"/>
    <col min="7682" max="7682" width="13.5703125" style="134" bestFit="1" customWidth="1"/>
    <col min="7683" max="7937" width="11.42578125" style="134"/>
    <col min="7938" max="7938" width="13.5703125" style="134" bestFit="1" customWidth="1"/>
    <col min="7939" max="8193" width="11.42578125" style="134"/>
    <col min="8194" max="8194" width="13.5703125" style="134" bestFit="1" customWidth="1"/>
    <col min="8195" max="8449" width="11.42578125" style="134"/>
    <col min="8450" max="8450" width="13.5703125" style="134" bestFit="1" customWidth="1"/>
    <col min="8451" max="8705" width="11.42578125" style="134"/>
    <col min="8706" max="8706" width="13.5703125" style="134" bestFit="1" customWidth="1"/>
    <col min="8707" max="8961" width="11.42578125" style="134"/>
    <col min="8962" max="8962" width="13.5703125" style="134" bestFit="1" customWidth="1"/>
    <col min="8963" max="9217" width="11.42578125" style="134"/>
    <col min="9218" max="9218" width="13.5703125" style="134" bestFit="1" customWidth="1"/>
    <col min="9219" max="9473" width="11.42578125" style="134"/>
    <col min="9474" max="9474" width="13.5703125" style="134" bestFit="1" customWidth="1"/>
    <col min="9475" max="9729" width="11.42578125" style="134"/>
    <col min="9730" max="9730" width="13.5703125" style="134" bestFit="1" customWidth="1"/>
    <col min="9731" max="9985" width="11.42578125" style="134"/>
    <col min="9986" max="9986" width="13.5703125" style="134" bestFit="1" customWidth="1"/>
    <col min="9987" max="10241" width="11.42578125" style="134"/>
    <col min="10242" max="10242" width="13.5703125" style="134" bestFit="1" customWidth="1"/>
    <col min="10243" max="10497" width="11.42578125" style="134"/>
    <col min="10498" max="10498" width="13.5703125" style="134" bestFit="1" customWidth="1"/>
    <col min="10499" max="10753" width="11.42578125" style="134"/>
    <col min="10754" max="10754" width="13.5703125" style="134" bestFit="1" customWidth="1"/>
    <col min="10755" max="11009" width="11.42578125" style="134"/>
    <col min="11010" max="11010" width="13.5703125" style="134" bestFit="1" customWidth="1"/>
    <col min="11011" max="11265" width="11.42578125" style="134"/>
    <col min="11266" max="11266" width="13.5703125" style="134" bestFit="1" customWidth="1"/>
    <col min="11267" max="11521" width="11.42578125" style="134"/>
    <col min="11522" max="11522" width="13.5703125" style="134" bestFit="1" customWidth="1"/>
    <col min="11523" max="11777" width="11.42578125" style="134"/>
    <col min="11778" max="11778" width="13.5703125" style="134" bestFit="1" customWidth="1"/>
    <col min="11779" max="12033" width="11.42578125" style="134"/>
    <col min="12034" max="12034" width="13.5703125" style="134" bestFit="1" customWidth="1"/>
    <col min="12035" max="12289" width="11.42578125" style="134"/>
    <col min="12290" max="12290" width="13.5703125" style="134" bestFit="1" customWidth="1"/>
    <col min="12291" max="12545" width="11.42578125" style="134"/>
    <col min="12546" max="12546" width="13.5703125" style="134" bestFit="1" customWidth="1"/>
    <col min="12547" max="12801" width="11.42578125" style="134"/>
    <col min="12802" max="12802" width="13.5703125" style="134" bestFit="1" customWidth="1"/>
    <col min="12803" max="13057" width="11.42578125" style="134"/>
    <col min="13058" max="13058" width="13.5703125" style="134" bestFit="1" customWidth="1"/>
    <col min="13059" max="13313" width="11.42578125" style="134"/>
    <col min="13314" max="13314" width="13.5703125" style="134" bestFit="1" customWidth="1"/>
    <col min="13315" max="13569" width="11.42578125" style="134"/>
    <col min="13570" max="13570" width="13.5703125" style="134" bestFit="1" customWidth="1"/>
    <col min="13571" max="13825" width="11.42578125" style="134"/>
    <col min="13826" max="13826" width="13.5703125" style="134" bestFit="1" customWidth="1"/>
    <col min="13827" max="14081" width="11.42578125" style="134"/>
    <col min="14082" max="14082" width="13.5703125" style="134" bestFit="1" customWidth="1"/>
    <col min="14083" max="14337" width="11.42578125" style="134"/>
    <col min="14338" max="14338" width="13.5703125" style="134" bestFit="1" customWidth="1"/>
    <col min="14339" max="14593" width="11.42578125" style="134"/>
    <col min="14594" max="14594" width="13.5703125" style="134" bestFit="1" customWidth="1"/>
    <col min="14595" max="14849" width="11.42578125" style="134"/>
    <col min="14850" max="14850" width="13.5703125" style="134" bestFit="1" customWidth="1"/>
    <col min="14851" max="15105" width="11.42578125" style="134"/>
    <col min="15106" max="15106" width="13.5703125" style="134" bestFit="1" customWidth="1"/>
    <col min="15107" max="15361" width="11.42578125" style="134"/>
    <col min="15362" max="15362" width="13.5703125" style="134" bestFit="1" customWidth="1"/>
    <col min="15363" max="15617" width="11.42578125" style="134"/>
    <col min="15618" max="15618" width="13.5703125" style="134" bestFit="1" customWidth="1"/>
    <col min="15619" max="15873" width="11.42578125" style="134"/>
    <col min="15874" max="15874" width="13.5703125" style="134" bestFit="1" customWidth="1"/>
    <col min="15875" max="16129" width="11.42578125" style="134"/>
    <col min="16130" max="16130" width="13.5703125" style="134" bestFit="1" customWidth="1"/>
    <col min="16131" max="16384" width="11.42578125" style="134"/>
  </cols>
  <sheetData>
    <row r="1" spans="1:13" ht="15" x14ac:dyDescent="0.25">
      <c r="A1" s="262" t="s">
        <v>338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3" ht="15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 ht="14.25" customHeight="1" x14ac:dyDescent="0.25">
      <c r="A3" s="337" t="s">
        <v>266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3" ht="14.25" customHeight="1" x14ac:dyDescent="0.25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13" ht="14.25" customHeight="1" x14ac:dyDescent="0.25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3" ht="14.25" customHeight="1" x14ac:dyDescent="0.25">
      <c r="A6" s="337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3" ht="14.25" customHeight="1" x14ac:dyDescent="0.25">
      <c r="A7" s="134" t="s">
        <v>267</v>
      </c>
      <c r="B7" s="212" t="s">
        <v>268</v>
      </c>
      <c r="D7" s="134" t="s">
        <v>269</v>
      </c>
      <c r="E7" s="214" t="s">
        <v>124</v>
      </c>
      <c r="G7" s="134" t="s">
        <v>270</v>
      </c>
      <c r="H7" s="136" t="s">
        <v>271</v>
      </c>
      <c r="J7" s="134" t="s">
        <v>341</v>
      </c>
      <c r="K7" s="136" t="s">
        <v>342</v>
      </c>
      <c r="L7" s="223"/>
    </row>
    <row r="8" spans="1:13" ht="14.25" customHeight="1" x14ac:dyDescent="0.25">
      <c r="A8" s="134" t="s">
        <v>272</v>
      </c>
      <c r="B8" s="140" t="s">
        <v>273</v>
      </c>
      <c r="D8" s="134" t="s">
        <v>274</v>
      </c>
      <c r="E8" s="215" t="s">
        <v>275</v>
      </c>
      <c r="G8" s="134" t="s">
        <v>276</v>
      </c>
      <c r="H8" s="138" t="s">
        <v>277</v>
      </c>
      <c r="I8" s="137"/>
      <c r="J8" s="134" t="s">
        <v>343</v>
      </c>
      <c r="K8" s="225" t="s">
        <v>344</v>
      </c>
      <c r="L8" s="223"/>
    </row>
    <row r="9" spans="1:13" ht="14.25" customHeight="1" x14ac:dyDescent="0.25">
      <c r="A9" s="134" t="s">
        <v>278</v>
      </c>
      <c r="B9" s="140" t="s">
        <v>279</v>
      </c>
      <c r="D9" s="139" t="s">
        <v>280</v>
      </c>
      <c r="E9" s="140">
        <v>550</v>
      </c>
      <c r="G9" s="134" t="s">
        <v>281</v>
      </c>
      <c r="H9" s="141">
        <v>12</v>
      </c>
      <c r="I9" s="137"/>
      <c r="J9" s="338" t="s">
        <v>345</v>
      </c>
      <c r="K9" s="338"/>
      <c r="L9" s="338"/>
    </row>
    <row r="10" spans="1:13" ht="14.25" customHeight="1" x14ac:dyDescent="0.25">
      <c r="A10" s="134" t="s">
        <v>282</v>
      </c>
      <c r="B10" s="213">
        <v>40601</v>
      </c>
      <c r="D10" s="139" t="s">
        <v>283</v>
      </c>
      <c r="E10" s="140">
        <v>900</v>
      </c>
      <c r="G10" s="134" t="s">
        <v>284</v>
      </c>
      <c r="H10" s="141" t="s">
        <v>285</v>
      </c>
      <c r="I10" s="137"/>
      <c r="J10" s="338"/>
      <c r="K10" s="338"/>
      <c r="L10" s="338"/>
    </row>
    <row r="11" spans="1:13" ht="15" customHeight="1" thickBot="1" x14ac:dyDescent="0.3">
      <c r="H11" s="142"/>
      <c r="I11" s="142"/>
      <c r="J11" s="142"/>
      <c r="K11" s="142"/>
      <c r="L11" s="224"/>
    </row>
    <row r="12" spans="1:13" s="139" customFormat="1" ht="31.5" customHeight="1" thickBot="1" x14ac:dyDescent="0.3">
      <c r="A12" s="143" t="s">
        <v>286</v>
      </c>
      <c r="B12" s="144" t="s">
        <v>287</v>
      </c>
      <c r="C12" s="263" t="s">
        <v>288</v>
      </c>
      <c r="D12" s="264"/>
      <c r="E12" s="264"/>
      <c r="F12" s="264"/>
      <c r="G12" s="264"/>
      <c r="H12" s="264"/>
      <c r="I12" s="265" t="s">
        <v>289</v>
      </c>
      <c r="J12" s="266"/>
      <c r="K12" s="143" t="s">
        <v>290</v>
      </c>
      <c r="L12" s="143" t="s">
        <v>291</v>
      </c>
      <c r="M12" s="143" t="s">
        <v>339</v>
      </c>
    </row>
    <row r="13" spans="1:13" s="139" customFormat="1" ht="7.5" customHeight="1" thickBot="1" x14ac:dyDescent="0.3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3" s="151" customFormat="1" ht="34.5" customHeight="1" thickBot="1" x14ac:dyDescent="0.3">
      <c r="A14" s="146">
        <v>10</v>
      </c>
      <c r="B14" s="147">
        <v>100</v>
      </c>
      <c r="C14" s="267" t="s">
        <v>346</v>
      </c>
      <c r="D14" s="268"/>
      <c r="E14" s="268"/>
      <c r="F14" s="268"/>
      <c r="G14" s="148"/>
      <c r="H14" s="149"/>
      <c r="I14" s="269"/>
      <c r="J14" s="269"/>
      <c r="K14" s="272" t="s">
        <v>292</v>
      </c>
      <c r="L14" s="150" t="s">
        <v>293</v>
      </c>
      <c r="M14" s="216"/>
    </row>
    <row r="15" spans="1:13" ht="30.75" customHeight="1" x14ac:dyDescent="0.25">
      <c r="A15" s="274" t="s">
        <v>294</v>
      </c>
      <c r="B15" s="277" t="s">
        <v>295</v>
      </c>
      <c r="C15" s="152"/>
      <c r="D15" s="222">
        <f>E9</f>
        <v>550</v>
      </c>
      <c r="E15" s="153"/>
      <c r="F15" s="153"/>
      <c r="G15" s="153"/>
      <c r="H15" s="154"/>
      <c r="I15" s="270"/>
      <c r="J15" s="270"/>
      <c r="K15" s="273"/>
      <c r="L15" s="296">
        <v>8.3333333333333332E-3</v>
      </c>
      <c r="M15" s="217"/>
    </row>
    <row r="16" spans="1:13" ht="30.75" customHeight="1" x14ac:dyDescent="0.2">
      <c r="A16" s="275"/>
      <c r="B16" s="278"/>
      <c r="C16" s="155"/>
      <c r="D16" s="156">
        <v>45</v>
      </c>
      <c r="E16" s="156">
        <v>45</v>
      </c>
      <c r="F16" s="157">
        <v>52</v>
      </c>
      <c r="G16" s="153"/>
      <c r="H16" s="154"/>
      <c r="I16" s="270"/>
      <c r="J16" s="270"/>
      <c r="K16" s="158"/>
      <c r="L16" s="297"/>
      <c r="M16" s="217"/>
    </row>
    <row r="17" spans="1:13" ht="30.75" customHeight="1" thickBot="1" x14ac:dyDescent="0.3">
      <c r="A17" s="276"/>
      <c r="B17" s="279"/>
      <c r="C17" s="159" t="s">
        <v>296</v>
      </c>
      <c r="D17" s="160">
        <f>D15-((F16/(TAN(D16*PI()/180))+(F16/(TAN(E16*PI()/180)))))</f>
        <v>446</v>
      </c>
      <c r="E17" s="161"/>
      <c r="F17" s="161"/>
      <c r="G17" s="162"/>
      <c r="H17" s="163"/>
      <c r="I17" s="271"/>
      <c r="J17" s="271"/>
      <c r="K17" s="164"/>
      <c r="L17" s="298"/>
      <c r="M17" s="217"/>
    </row>
    <row r="18" spans="1:13" s="139" customFormat="1" ht="7.5" customHeight="1" thickBot="1" x14ac:dyDescent="0.3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 s="151" customFormat="1" ht="34.5" customHeight="1" thickBot="1" x14ac:dyDescent="0.3">
      <c r="A19" s="146">
        <v>10</v>
      </c>
      <c r="B19" s="147">
        <v>100</v>
      </c>
      <c r="C19" s="267" t="s">
        <v>347</v>
      </c>
      <c r="D19" s="268"/>
      <c r="E19" s="268"/>
      <c r="F19" s="268"/>
      <c r="G19" s="148"/>
      <c r="H19" s="149"/>
      <c r="I19" s="269"/>
      <c r="J19" s="269"/>
      <c r="K19" s="272" t="s">
        <v>292</v>
      </c>
      <c r="L19" s="150" t="s">
        <v>293</v>
      </c>
      <c r="M19" s="218"/>
    </row>
    <row r="20" spans="1:13" ht="30.75" customHeight="1" x14ac:dyDescent="0.25">
      <c r="A20" s="274" t="s">
        <v>294</v>
      </c>
      <c r="B20" s="277" t="s">
        <v>295</v>
      </c>
      <c r="C20" s="152"/>
      <c r="D20" s="222">
        <f>E10</f>
        <v>900</v>
      </c>
      <c r="E20" s="153"/>
      <c r="F20" s="153"/>
      <c r="G20" s="153"/>
      <c r="H20" s="154"/>
      <c r="I20" s="270"/>
      <c r="J20" s="270"/>
      <c r="K20" s="273"/>
      <c r="L20" s="296">
        <v>8.3333333333333332E-3</v>
      </c>
      <c r="M20" s="219"/>
    </row>
    <row r="21" spans="1:13" ht="30.75" customHeight="1" x14ac:dyDescent="0.2">
      <c r="A21" s="275"/>
      <c r="B21" s="278"/>
      <c r="C21" s="155"/>
      <c r="D21" s="156">
        <v>45</v>
      </c>
      <c r="E21" s="156">
        <v>45</v>
      </c>
      <c r="F21" s="157">
        <v>52</v>
      </c>
      <c r="G21" s="153"/>
      <c r="H21" s="154"/>
      <c r="I21" s="270"/>
      <c r="J21" s="270"/>
      <c r="K21" s="158"/>
      <c r="L21" s="297"/>
      <c r="M21" s="219"/>
    </row>
    <row r="22" spans="1:13" ht="30.75" customHeight="1" thickBot="1" x14ac:dyDescent="0.3">
      <c r="A22" s="276"/>
      <c r="B22" s="279"/>
      <c r="C22" s="159" t="s">
        <v>296</v>
      </c>
      <c r="D22" s="160">
        <f>D20-((F21/(TAN(D21*PI()/180))+(F21/(TAN(E21*PI()/180)))))</f>
        <v>796</v>
      </c>
      <c r="E22" s="161"/>
      <c r="F22" s="161"/>
      <c r="G22" s="162"/>
      <c r="H22" s="163"/>
      <c r="I22" s="271"/>
      <c r="J22" s="271"/>
      <c r="K22" s="164"/>
      <c r="L22" s="298"/>
      <c r="M22" s="219"/>
    </row>
    <row r="23" spans="1:13" s="139" customFormat="1" ht="7.5" customHeight="1" thickBot="1" x14ac:dyDescent="0.3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s="151" customFormat="1" ht="34.5" customHeight="1" thickBot="1" x14ac:dyDescent="0.3">
      <c r="A24" s="146">
        <v>10</v>
      </c>
      <c r="B24" s="147">
        <v>100</v>
      </c>
      <c r="C24" s="267" t="s">
        <v>355</v>
      </c>
      <c r="D24" s="268"/>
      <c r="E24" s="268"/>
      <c r="F24" s="268"/>
      <c r="G24" s="268"/>
      <c r="H24" s="149"/>
      <c r="I24" s="269"/>
      <c r="J24" s="269"/>
      <c r="K24" s="272" t="s">
        <v>292</v>
      </c>
      <c r="L24" s="150" t="s">
        <v>293</v>
      </c>
      <c r="M24" s="218"/>
    </row>
    <row r="25" spans="1:13" ht="30.75" customHeight="1" x14ac:dyDescent="0.25">
      <c r="A25" s="274" t="s">
        <v>294</v>
      </c>
      <c r="B25" s="277" t="s">
        <v>295</v>
      </c>
      <c r="C25" s="152"/>
      <c r="D25" s="222">
        <f>E9-54</f>
        <v>496</v>
      </c>
      <c r="E25" s="153"/>
      <c r="F25" s="153"/>
      <c r="G25" s="153"/>
      <c r="H25" s="154"/>
      <c r="I25" s="270"/>
      <c r="J25" s="270"/>
      <c r="K25" s="273"/>
      <c r="L25" s="296">
        <v>8.3333333333333332E-3</v>
      </c>
      <c r="M25" s="219"/>
    </row>
    <row r="26" spans="1:13" ht="30.75" customHeight="1" x14ac:dyDescent="0.2">
      <c r="A26" s="275"/>
      <c r="B26" s="278"/>
      <c r="C26" s="155"/>
      <c r="D26" s="156">
        <v>90</v>
      </c>
      <c r="E26" s="156">
        <v>90</v>
      </c>
      <c r="F26" s="157"/>
      <c r="G26" s="153"/>
      <c r="H26" s="154"/>
      <c r="I26" s="270"/>
      <c r="J26" s="270"/>
      <c r="K26" s="158"/>
      <c r="L26" s="297"/>
      <c r="M26" s="219"/>
    </row>
    <row r="27" spans="1:13" ht="30.75" customHeight="1" thickBot="1" x14ac:dyDescent="0.3">
      <c r="A27" s="276"/>
      <c r="B27" s="279"/>
      <c r="C27" s="159" t="s">
        <v>296</v>
      </c>
      <c r="D27" s="160">
        <f>D25-((F26/(TAN(D26*PI()/180))+(F26/(TAN(E26*PI()/180)))))</f>
        <v>496</v>
      </c>
      <c r="E27" s="161"/>
      <c r="F27" s="161"/>
      <c r="G27" s="162"/>
      <c r="H27" s="163"/>
      <c r="I27" s="271"/>
      <c r="J27" s="271"/>
      <c r="K27" s="164"/>
      <c r="L27" s="298"/>
      <c r="M27" s="219"/>
    </row>
    <row r="28" spans="1:13" s="139" customFormat="1" ht="7.5" customHeight="1" thickBot="1" x14ac:dyDescent="0.3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 s="151" customFormat="1" ht="34.5" customHeight="1" thickBot="1" x14ac:dyDescent="0.3">
      <c r="A29" s="165">
        <v>10</v>
      </c>
      <c r="B29" s="166">
        <v>110</v>
      </c>
      <c r="C29" s="283" t="s">
        <v>353</v>
      </c>
      <c r="D29" s="284"/>
      <c r="E29" s="284"/>
      <c r="F29" s="284"/>
      <c r="G29" s="167"/>
      <c r="H29" s="168"/>
      <c r="I29" s="285"/>
      <c r="J29" s="285"/>
      <c r="K29" s="288" t="s">
        <v>292</v>
      </c>
      <c r="L29" s="169" t="s">
        <v>293</v>
      </c>
      <c r="M29" s="220"/>
    </row>
    <row r="30" spans="1:13" ht="30.75" customHeight="1" x14ac:dyDescent="0.25">
      <c r="A30" s="290" t="s">
        <v>294</v>
      </c>
      <c r="B30" s="293" t="s">
        <v>297</v>
      </c>
      <c r="C30" s="170"/>
      <c r="D30" s="347">
        <f>E9-44</f>
        <v>506</v>
      </c>
      <c r="E30" s="171"/>
      <c r="F30" s="171"/>
      <c r="G30" s="171"/>
      <c r="H30" s="172"/>
      <c r="I30" s="286"/>
      <c r="J30" s="286"/>
      <c r="K30" s="289"/>
      <c r="L30" s="280">
        <v>8.3333333333333332E-3</v>
      </c>
      <c r="M30" s="221"/>
    </row>
    <row r="31" spans="1:13" ht="30.75" customHeight="1" x14ac:dyDescent="0.2">
      <c r="A31" s="291"/>
      <c r="B31" s="294"/>
      <c r="C31" s="173"/>
      <c r="D31" s="174">
        <v>45</v>
      </c>
      <c r="E31" s="174">
        <v>45</v>
      </c>
      <c r="F31" s="175">
        <v>65.5</v>
      </c>
      <c r="G31" s="171"/>
      <c r="H31" s="172"/>
      <c r="I31" s="286"/>
      <c r="J31" s="286"/>
      <c r="K31" s="176"/>
      <c r="L31" s="281"/>
      <c r="M31" s="221"/>
    </row>
    <row r="32" spans="1:13" ht="30.75" customHeight="1" thickBot="1" x14ac:dyDescent="0.3">
      <c r="A32" s="292"/>
      <c r="B32" s="295"/>
      <c r="C32" s="177" t="s">
        <v>296</v>
      </c>
      <c r="D32" s="178">
        <f>D30-((F31/(TAN(D31*PI()/180))+(F31/(TAN(E31*PI()/180)))))</f>
        <v>375</v>
      </c>
      <c r="E32" s="179"/>
      <c r="F32" s="179"/>
      <c r="G32" s="180"/>
      <c r="H32" s="181"/>
      <c r="I32" s="287"/>
      <c r="J32" s="287"/>
      <c r="K32" s="182"/>
      <c r="L32" s="282"/>
      <c r="M32" s="221"/>
    </row>
    <row r="33" spans="1:13" s="139" customFormat="1" ht="7.5" customHeight="1" thickBot="1" x14ac:dyDescent="0.3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 s="151" customFormat="1" ht="34.5" customHeight="1" thickBot="1" x14ac:dyDescent="0.3">
      <c r="A34" s="165">
        <v>10</v>
      </c>
      <c r="B34" s="166">
        <v>110</v>
      </c>
      <c r="C34" s="283" t="s">
        <v>354</v>
      </c>
      <c r="D34" s="284"/>
      <c r="E34" s="284"/>
      <c r="F34" s="284"/>
      <c r="G34" s="167"/>
      <c r="H34" s="168"/>
      <c r="I34" s="285"/>
      <c r="J34" s="285"/>
      <c r="K34" s="288" t="s">
        <v>292</v>
      </c>
      <c r="L34" s="169" t="s">
        <v>293</v>
      </c>
      <c r="M34" s="220"/>
    </row>
    <row r="35" spans="1:13" ht="30.75" customHeight="1" x14ac:dyDescent="0.25">
      <c r="A35" s="290" t="s">
        <v>294</v>
      </c>
      <c r="B35" s="293" t="s">
        <v>297</v>
      </c>
      <c r="C35" s="170"/>
      <c r="D35" s="347">
        <f>E10-44</f>
        <v>856</v>
      </c>
      <c r="E35" s="171"/>
      <c r="F35" s="171"/>
      <c r="G35" s="171"/>
      <c r="H35" s="172"/>
      <c r="I35" s="286"/>
      <c r="J35" s="286"/>
      <c r="K35" s="289"/>
      <c r="L35" s="280">
        <v>8.3333333333333332E-3</v>
      </c>
      <c r="M35" s="221"/>
    </row>
    <row r="36" spans="1:13" ht="30.75" customHeight="1" x14ac:dyDescent="0.2">
      <c r="A36" s="291"/>
      <c r="B36" s="294"/>
      <c r="C36" s="173"/>
      <c r="D36" s="174">
        <v>45</v>
      </c>
      <c r="E36" s="174">
        <v>45</v>
      </c>
      <c r="F36" s="175">
        <v>65.5</v>
      </c>
      <c r="G36" s="171"/>
      <c r="H36" s="172"/>
      <c r="I36" s="286"/>
      <c r="J36" s="286"/>
      <c r="K36" s="176"/>
      <c r="L36" s="281"/>
      <c r="M36" s="221"/>
    </row>
    <row r="37" spans="1:13" ht="30.75" customHeight="1" thickBot="1" x14ac:dyDescent="0.3">
      <c r="A37" s="292"/>
      <c r="B37" s="295"/>
      <c r="C37" s="177" t="s">
        <v>296</v>
      </c>
      <c r="D37" s="178">
        <f>D35-((F36/(TAN(D36*PI()/180))+(F36/(TAN(E36*PI()/180)))))</f>
        <v>725</v>
      </c>
      <c r="E37" s="179"/>
      <c r="F37" s="179"/>
      <c r="G37" s="180"/>
      <c r="H37" s="181"/>
      <c r="I37" s="287"/>
      <c r="J37" s="287"/>
      <c r="K37" s="182"/>
      <c r="L37" s="282"/>
      <c r="M37" s="221"/>
    </row>
    <row r="38" spans="1:13" s="139" customFormat="1" ht="7.5" customHeight="1" thickBot="1" x14ac:dyDescent="0.3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1:13" s="151" customFormat="1" ht="34.5" customHeight="1" thickBot="1" x14ac:dyDescent="0.3">
      <c r="A39" s="183">
        <v>200</v>
      </c>
      <c r="B39" s="184">
        <v>210</v>
      </c>
      <c r="C39" s="302" t="s">
        <v>298</v>
      </c>
      <c r="D39" s="303"/>
      <c r="E39" s="303"/>
      <c r="F39" s="303"/>
      <c r="G39" s="304"/>
      <c r="H39" s="305"/>
      <c r="I39" s="317" t="s">
        <v>299</v>
      </c>
      <c r="J39" s="318"/>
      <c r="K39" s="309" t="s">
        <v>64</v>
      </c>
      <c r="L39" s="185" t="s">
        <v>293</v>
      </c>
    </row>
    <row r="40" spans="1:13" ht="30.75" customHeight="1" x14ac:dyDescent="0.25">
      <c r="A40" s="314" t="s">
        <v>300</v>
      </c>
      <c r="B40" s="314" t="s">
        <v>357</v>
      </c>
      <c r="C40" s="186" t="s">
        <v>301</v>
      </c>
      <c r="D40" s="187"/>
      <c r="E40" s="187"/>
      <c r="F40" s="187"/>
      <c r="G40" s="187"/>
      <c r="H40" s="188"/>
      <c r="I40" s="319"/>
      <c r="J40" s="320"/>
      <c r="K40" s="310"/>
      <c r="L40" s="299">
        <v>8.3333333333333332E-3</v>
      </c>
    </row>
    <row r="41" spans="1:13" ht="30.75" customHeight="1" x14ac:dyDescent="0.2">
      <c r="A41" s="312"/>
      <c r="B41" s="315"/>
      <c r="C41" s="189"/>
      <c r="D41" s="190"/>
      <c r="E41" s="190"/>
      <c r="F41" s="191"/>
      <c r="G41" s="187"/>
      <c r="H41" s="188"/>
      <c r="I41" s="319"/>
      <c r="J41" s="320"/>
      <c r="K41" s="192"/>
      <c r="L41" s="300"/>
    </row>
    <row r="42" spans="1:13" ht="30.75" customHeight="1" thickBot="1" x14ac:dyDescent="0.3">
      <c r="A42" s="313"/>
      <c r="B42" s="316"/>
      <c r="C42" s="193"/>
      <c r="D42" s="194"/>
      <c r="E42" s="195"/>
      <c r="F42" s="195"/>
      <c r="G42" s="196"/>
      <c r="H42" s="197"/>
      <c r="I42" s="321"/>
      <c r="J42" s="322"/>
      <c r="K42" s="198"/>
      <c r="L42" s="301"/>
    </row>
    <row r="43" spans="1:13" s="139" customFormat="1" ht="7.5" customHeight="1" thickBot="1" x14ac:dyDescent="0.3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s="151" customFormat="1" ht="34.5" customHeight="1" thickBot="1" x14ac:dyDescent="0.3">
      <c r="A44" s="183">
        <v>300</v>
      </c>
      <c r="B44" s="184">
        <v>310</v>
      </c>
      <c r="C44" s="302" t="s">
        <v>302</v>
      </c>
      <c r="D44" s="303"/>
      <c r="E44" s="303"/>
      <c r="F44" s="303"/>
      <c r="G44" s="304" t="s">
        <v>303</v>
      </c>
      <c r="H44" s="305"/>
      <c r="I44" s="306"/>
      <c r="J44" s="306"/>
      <c r="K44" s="309" t="s">
        <v>340</v>
      </c>
      <c r="L44" s="185" t="s">
        <v>293</v>
      </c>
    </row>
    <row r="45" spans="1:13" ht="30.75" customHeight="1" x14ac:dyDescent="0.25">
      <c r="A45" s="311" t="s">
        <v>304</v>
      </c>
      <c r="B45" s="314" t="s">
        <v>305</v>
      </c>
      <c r="C45" s="186"/>
      <c r="D45" s="187"/>
      <c r="E45" s="187"/>
      <c r="F45" s="187"/>
      <c r="G45" s="187"/>
      <c r="H45" s="188"/>
      <c r="I45" s="307"/>
      <c r="J45" s="307"/>
      <c r="K45" s="310"/>
      <c r="L45" s="299">
        <v>8.3333333333333332E-3</v>
      </c>
    </row>
    <row r="46" spans="1:13" ht="30.75" customHeight="1" x14ac:dyDescent="0.2">
      <c r="A46" s="312"/>
      <c r="B46" s="315"/>
      <c r="C46" s="189"/>
      <c r="D46" s="190"/>
      <c r="E46" s="190"/>
      <c r="F46" s="191"/>
      <c r="G46" s="187"/>
      <c r="H46" s="188"/>
      <c r="I46" s="307"/>
      <c r="J46" s="307"/>
      <c r="K46" s="192"/>
      <c r="L46" s="300"/>
    </row>
    <row r="47" spans="1:13" ht="30.75" customHeight="1" thickBot="1" x14ac:dyDescent="0.3">
      <c r="A47" s="313"/>
      <c r="B47" s="316"/>
      <c r="C47" s="193"/>
      <c r="D47" s="194"/>
      <c r="E47" s="195"/>
      <c r="F47" s="195"/>
      <c r="G47" s="196"/>
      <c r="H47" s="197"/>
      <c r="I47" s="308"/>
      <c r="J47" s="308"/>
      <c r="K47" s="198"/>
      <c r="L47" s="301"/>
    </row>
    <row r="48" spans="1:13" s="139" customFormat="1" ht="7.5" customHeight="1" thickBot="1" x14ac:dyDescent="0.3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</row>
    <row r="49" spans="1:13" s="151" customFormat="1" ht="34.5" customHeight="1" thickBot="1" x14ac:dyDescent="0.3">
      <c r="A49" s="183">
        <v>300</v>
      </c>
      <c r="B49" s="184">
        <v>320</v>
      </c>
      <c r="C49" s="302" t="s">
        <v>306</v>
      </c>
      <c r="D49" s="303"/>
      <c r="E49" s="303"/>
      <c r="F49" s="303"/>
      <c r="G49" s="304" t="s">
        <v>307</v>
      </c>
      <c r="H49" s="305"/>
      <c r="I49" s="306"/>
      <c r="J49" s="306"/>
      <c r="K49" s="309" t="s">
        <v>340</v>
      </c>
      <c r="L49" s="185" t="s">
        <v>293</v>
      </c>
    </row>
    <row r="50" spans="1:13" ht="30.75" customHeight="1" x14ac:dyDescent="0.25">
      <c r="A50" s="311" t="s">
        <v>304</v>
      </c>
      <c r="B50" s="314" t="s">
        <v>308</v>
      </c>
      <c r="C50" s="186"/>
      <c r="D50" s="187"/>
      <c r="E50" s="187"/>
      <c r="F50" s="187"/>
      <c r="G50" s="187"/>
      <c r="H50" s="188"/>
      <c r="I50" s="307"/>
      <c r="J50" s="307"/>
      <c r="K50" s="310"/>
      <c r="L50" s="299">
        <v>8.3333333333333332E-3</v>
      </c>
    </row>
    <row r="51" spans="1:13" ht="30.75" customHeight="1" x14ac:dyDescent="0.2">
      <c r="A51" s="312"/>
      <c r="B51" s="315"/>
      <c r="C51" s="189"/>
      <c r="D51" s="190"/>
      <c r="E51" s="190"/>
      <c r="F51" s="191"/>
      <c r="G51" s="187"/>
      <c r="H51" s="188"/>
      <c r="I51" s="307"/>
      <c r="J51" s="307"/>
      <c r="K51" s="192"/>
      <c r="L51" s="300"/>
    </row>
    <row r="52" spans="1:13" ht="30.75" customHeight="1" thickBot="1" x14ac:dyDescent="0.3">
      <c r="A52" s="313"/>
      <c r="B52" s="316"/>
      <c r="C52" s="193"/>
      <c r="D52" s="194"/>
      <c r="E52" s="195"/>
      <c r="F52" s="195"/>
      <c r="G52" s="196"/>
      <c r="H52" s="197"/>
      <c r="I52" s="308"/>
      <c r="J52" s="308"/>
      <c r="K52" s="198"/>
      <c r="L52" s="301"/>
    </row>
    <row r="53" spans="1:13" s="139" customFormat="1" ht="7.5" customHeight="1" thickBot="1" x14ac:dyDescent="0.3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</row>
    <row r="54" spans="1:13" s="151" customFormat="1" ht="34.5" customHeight="1" thickBot="1" x14ac:dyDescent="0.3">
      <c r="A54" s="183">
        <v>400</v>
      </c>
      <c r="B54" s="184">
        <v>410</v>
      </c>
      <c r="C54" s="302" t="s">
        <v>309</v>
      </c>
      <c r="D54" s="303"/>
      <c r="E54" s="303"/>
      <c r="F54" s="303"/>
      <c r="G54" s="199"/>
      <c r="H54" s="200"/>
      <c r="I54" s="323" t="s">
        <v>310</v>
      </c>
      <c r="J54" s="324"/>
      <c r="K54" s="309" t="s">
        <v>292</v>
      </c>
      <c r="L54" s="185" t="s">
        <v>293</v>
      </c>
    </row>
    <row r="55" spans="1:13" ht="30.75" customHeight="1" x14ac:dyDescent="0.25">
      <c r="A55" s="311" t="s">
        <v>311</v>
      </c>
      <c r="B55" s="314" t="s">
        <v>295</v>
      </c>
      <c r="C55" s="186" t="s">
        <v>312</v>
      </c>
      <c r="D55" s="187"/>
      <c r="E55" s="187" t="s">
        <v>313</v>
      </c>
      <c r="F55" s="187"/>
      <c r="G55" s="187"/>
      <c r="H55" s="188"/>
      <c r="I55" s="325"/>
      <c r="J55" s="326"/>
      <c r="K55" s="310"/>
      <c r="L55" s="299">
        <v>8.3333333333333332E-3</v>
      </c>
    </row>
    <row r="56" spans="1:13" ht="30.75" customHeight="1" x14ac:dyDescent="0.2">
      <c r="A56" s="312"/>
      <c r="B56" s="315"/>
      <c r="C56" s="189"/>
      <c r="D56" s="190"/>
      <c r="E56" s="190"/>
      <c r="F56" s="191"/>
      <c r="G56" s="187"/>
      <c r="H56" s="188"/>
      <c r="I56" s="325"/>
      <c r="J56" s="326"/>
      <c r="K56" s="192"/>
      <c r="L56" s="300"/>
    </row>
    <row r="57" spans="1:13" ht="30.75" customHeight="1" thickBot="1" x14ac:dyDescent="0.3">
      <c r="A57" s="313"/>
      <c r="B57" s="316"/>
      <c r="C57" s="193"/>
      <c r="D57" s="194"/>
      <c r="E57" s="195"/>
      <c r="F57" s="195"/>
      <c r="G57" s="196"/>
      <c r="H57" s="197"/>
      <c r="I57" s="327"/>
      <c r="J57" s="328"/>
      <c r="K57" s="198"/>
      <c r="L57" s="301"/>
    </row>
    <row r="58" spans="1:13" s="139" customFormat="1" ht="7.5" customHeight="1" thickBot="1" x14ac:dyDescent="0.3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13" s="151" customFormat="1" ht="34.5" customHeight="1" thickBot="1" x14ac:dyDescent="0.3">
      <c r="A59" s="183">
        <v>400</v>
      </c>
      <c r="B59" s="184">
        <v>420</v>
      </c>
      <c r="C59" s="201" t="s">
        <v>314</v>
      </c>
      <c r="D59" s="202"/>
      <c r="E59" s="202"/>
      <c r="F59" s="202"/>
      <c r="G59" s="199"/>
      <c r="H59" s="203">
        <f>2*E9+2*E10</f>
        <v>2900</v>
      </c>
      <c r="I59" s="323" t="s">
        <v>206</v>
      </c>
      <c r="J59" s="324"/>
      <c r="K59" s="309" t="s">
        <v>292</v>
      </c>
      <c r="L59" s="185" t="s">
        <v>293</v>
      </c>
    </row>
    <row r="60" spans="1:13" ht="30.75" customHeight="1" x14ac:dyDescent="0.25">
      <c r="A60" s="311" t="s">
        <v>311</v>
      </c>
      <c r="B60" s="314" t="s">
        <v>315</v>
      </c>
      <c r="C60" s="186"/>
      <c r="D60" s="187"/>
      <c r="E60" s="187"/>
      <c r="F60" s="187"/>
      <c r="G60" s="187"/>
      <c r="H60" s="188"/>
      <c r="I60" s="325"/>
      <c r="J60" s="326"/>
      <c r="K60" s="310"/>
      <c r="L60" s="299">
        <v>8.3333333333333332E-3</v>
      </c>
    </row>
    <row r="61" spans="1:13" ht="30.75" customHeight="1" x14ac:dyDescent="0.2">
      <c r="A61" s="312"/>
      <c r="B61" s="315"/>
      <c r="C61" s="189"/>
      <c r="D61" s="190"/>
      <c r="E61" s="190"/>
      <c r="F61" s="191"/>
      <c r="G61" s="187"/>
      <c r="H61" s="188"/>
      <c r="I61" s="325"/>
      <c r="J61" s="326"/>
      <c r="K61" s="192"/>
      <c r="L61" s="300"/>
    </row>
    <row r="62" spans="1:13" ht="30.75" customHeight="1" thickBot="1" x14ac:dyDescent="0.3">
      <c r="A62" s="313"/>
      <c r="B62" s="316"/>
      <c r="C62" s="193"/>
      <c r="D62" s="194"/>
      <c r="E62" s="195"/>
      <c r="F62" s="195"/>
      <c r="G62" s="196"/>
      <c r="H62" s="197"/>
      <c r="I62" s="327"/>
      <c r="J62" s="328"/>
      <c r="K62" s="198"/>
      <c r="L62" s="301"/>
    </row>
    <row r="64" spans="1:13" ht="15" thickBot="1" x14ac:dyDescent="0.3">
      <c r="A64" s="134" t="s">
        <v>316</v>
      </c>
      <c r="F64" s="134" t="s">
        <v>145</v>
      </c>
      <c r="L64" s="204" t="s">
        <v>317</v>
      </c>
    </row>
    <row r="65" spans="1:13" s="139" customFormat="1" ht="31.5" customHeight="1" thickBot="1" x14ac:dyDescent="0.3">
      <c r="A65" s="143" t="s">
        <v>286</v>
      </c>
      <c r="B65" s="144" t="s">
        <v>287</v>
      </c>
      <c r="C65" s="263" t="s">
        <v>288</v>
      </c>
      <c r="D65" s="264"/>
      <c r="E65" s="264"/>
      <c r="F65" s="264"/>
      <c r="G65" s="264"/>
      <c r="H65" s="264"/>
      <c r="I65" s="335" t="s">
        <v>289</v>
      </c>
      <c r="J65" s="266"/>
      <c r="K65" s="143" t="s">
        <v>290</v>
      </c>
      <c r="L65" s="143" t="s">
        <v>291</v>
      </c>
      <c r="M65" s="143" t="s">
        <v>339</v>
      </c>
    </row>
    <row r="66" spans="1:13" s="139" customFormat="1" ht="7.5" customHeight="1" thickBot="1" x14ac:dyDescent="0.3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</row>
    <row r="67" spans="1:13" s="151" customFormat="1" ht="34.5" customHeight="1" thickBot="1" x14ac:dyDescent="0.3">
      <c r="A67" s="183">
        <v>400</v>
      </c>
      <c r="B67" s="184">
        <v>430</v>
      </c>
      <c r="C67" s="302" t="s">
        <v>318</v>
      </c>
      <c r="D67" s="303"/>
      <c r="E67" s="303"/>
      <c r="F67" s="303"/>
      <c r="G67" s="205"/>
      <c r="H67" s="206"/>
      <c r="I67" s="329" t="s">
        <v>64</v>
      </c>
      <c r="J67" s="330"/>
      <c r="K67" s="309" t="s">
        <v>340</v>
      </c>
      <c r="L67" s="185" t="s">
        <v>293</v>
      </c>
    </row>
    <row r="68" spans="1:13" ht="30.75" customHeight="1" x14ac:dyDescent="0.25">
      <c r="A68" s="311" t="s">
        <v>311</v>
      </c>
      <c r="B68" s="314" t="s">
        <v>319</v>
      </c>
      <c r="C68" s="186"/>
      <c r="D68" s="207"/>
      <c r="E68" s="187"/>
      <c r="F68" s="187"/>
      <c r="G68" s="187"/>
      <c r="H68" s="188"/>
      <c r="I68" s="331"/>
      <c r="J68" s="332"/>
      <c r="K68" s="310"/>
      <c r="L68" s="299">
        <v>8.3333333333333332E-3</v>
      </c>
    </row>
    <row r="69" spans="1:13" ht="30.75" customHeight="1" x14ac:dyDescent="0.2">
      <c r="A69" s="312"/>
      <c r="B69" s="315"/>
      <c r="C69" s="189"/>
      <c r="D69" s="190"/>
      <c r="E69" s="190"/>
      <c r="F69" s="191"/>
      <c r="G69" s="187"/>
      <c r="H69" s="188"/>
      <c r="I69" s="331"/>
      <c r="J69" s="332"/>
      <c r="K69" s="192"/>
      <c r="L69" s="300"/>
    </row>
    <row r="70" spans="1:13" ht="30.75" customHeight="1" thickBot="1" x14ac:dyDescent="0.3">
      <c r="A70" s="313"/>
      <c r="B70" s="316"/>
      <c r="C70" s="193"/>
      <c r="D70" s="194"/>
      <c r="E70" s="195"/>
      <c r="F70" s="195"/>
      <c r="G70" s="196"/>
      <c r="H70" s="197"/>
      <c r="I70" s="333"/>
      <c r="J70" s="334"/>
      <c r="K70" s="198"/>
      <c r="L70" s="301"/>
    </row>
    <row r="71" spans="1:13" s="139" customFormat="1" ht="7.5" customHeight="1" thickBot="1" x14ac:dyDescent="0.3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3" s="151" customFormat="1" ht="34.5" customHeight="1" thickBot="1" x14ac:dyDescent="0.3">
      <c r="A72" s="183">
        <v>400</v>
      </c>
      <c r="B72" s="184">
        <v>440</v>
      </c>
      <c r="C72" s="302" t="s">
        <v>320</v>
      </c>
      <c r="D72" s="303"/>
      <c r="E72" s="303"/>
      <c r="F72" s="303"/>
      <c r="G72" s="205"/>
      <c r="H72" s="206"/>
      <c r="I72" s="323" t="s">
        <v>321</v>
      </c>
      <c r="J72" s="324"/>
      <c r="K72" s="309" t="s">
        <v>340</v>
      </c>
      <c r="L72" s="185" t="s">
        <v>293</v>
      </c>
    </row>
    <row r="73" spans="1:13" ht="30.75" customHeight="1" x14ac:dyDescent="0.25">
      <c r="A73" s="311" t="s">
        <v>311</v>
      </c>
      <c r="B73" s="314" t="s">
        <v>322</v>
      </c>
      <c r="C73" s="186"/>
      <c r="D73" s="207"/>
      <c r="E73" s="187"/>
      <c r="F73" s="187"/>
      <c r="G73" s="187"/>
      <c r="H73"/>
      <c r="I73" s="325"/>
      <c r="J73" s="326"/>
      <c r="K73" s="310"/>
      <c r="L73" s="299">
        <v>8.3333333333333332E-3</v>
      </c>
    </row>
    <row r="74" spans="1:13" ht="30.75" customHeight="1" x14ac:dyDescent="0.2">
      <c r="A74" s="312"/>
      <c r="B74" s="315"/>
      <c r="C74" s="189"/>
      <c r="D74" s="190"/>
      <c r="E74" s="190"/>
      <c r="F74" s="191"/>
      <c r="G74" s="187"/>
      <c r="H74" s="188"/>
      <c r="I74" s="325"/>
      <c r="J74" s="326"/>
      <c r="K74" s="192"/>
      <c r="L74" s="300"/>
    </row>
    <row r="75" spans="1:13" ht="30.75" customHeight="1" thickBot="1" x14ac:dyDescent="0.3">
      <c r="A75" s="313"/>
      <c r="B75" s="316"/>
      <c r="C75" s="193"/>
      <c r="D75" s="194"/>
      <c r="E75" s="195"/>
      <c r="F75" s="195"/>
      <c r="G75" s="196"/>
      <c r="H75" s="197"/>
      <c r="I75" s="327"/>
      <c r="J75" s="328"/>
      <c r="K75" s="198"/>
      <c r="L75" s="301"/>
    </row>
    <row r="76" spans="1:13" s="139" customFormat="1" ht="7.5" customHeight="1" thickBot="1" x14ac:dyDescent="0.3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  <row r="77" spans="1:13" s="151" customFormat="1" ht="34.5" customHeight="1" thickBot="1" x14ac:dyDescent="0.3">
      <c r="A77" s="183">
        <v>100</v>
      </c>
      <c r="B77" s="184">
        <v>120</v>
      </c>
      <c r="C77" s="302" t="s">
        <v>323</v>
      </c>
      <c r="D77" s="303"/>
      <c r="E77" s="303"/>
      <c r="F77" s="303"/>
      <c r="G77" s="208" t="s">
        <v>324</v>
      </c>
      <c r="H77" s="209">
        <f>E9</f>
        <v>550</v>
      </c>
      <c r="I77" s="323"/>
      <c r="J77" s="324"/>
      <c r="K77" s="309" t="s">
        <v>292</v>
      </c>
      <c r="L77" s="185" t="s">
        <v>293</v>
      </c>
    </row>
    <row r="78" spans="1:13" ht="30.75" customHeight="1" x14ac:dyDescent="0.25">
      <c r="A78" s="311" t="s">
        <v>294</v>
      </c>
      <c r="B78" s="314" t="s">
        <v>325</v>
      </c>
      <c r="C78" s="186"/>
      <c r="D78" s="207"/>
      <c r="E78" s="187"/>
      <c r="F78" s="187"/>
      <c r="G78" s="187"/>
      <c r="H78"/>
      <c r="I78" s="325"/>
      <c r="J78" s="326"/>
      <c r="K78" s="310"/>
      <c r="L78" s="299">
        <v>8.3333333333333332E-3</v>
      </c>
    </row>
    <row r="79" spans="1:13" ht="30.75" customHeight="1" x14ac:dyDescent="0.2">
      <c r="A79" s="312"/>
      <c r="B79" s="315"/>
      <c r="C79" s="189"/>
      <c r="D79" s="190"/>
      <c r="E79" s="190"/>
      <c r="F79" s="191"/>
      <c r="G79" s="187"/>
      <c r="H79" s="188"/>
      <c r="I79" s="325"/>
      <c r="J79" s="326"/>
      <c r="K79" s="192"/>
      <c r="L79" s="300"/>
    </row>
    <row r="80" spans="1:13" ht="30.75" customHeight="1" thickBot="1" x14ac:dyDescent="0.3">
      <c r="A80" s="313"/>
      <c r="B80" s="316"/>
      <c r="C80" s="193"/>
      <c r="D80" s="336">
        <f>H77-54</f>
        <v>496</v>
      </c>
      <c r="E80" s="336"/>
      <c r="F80" s="195"/>
      <c r="G80" s="196"/>
      <c r="H80" s="197"/>
      <c r="I80" s="327"/>
      <c r="J80" s="328"/>
      <c r="K80" s="198"/>
      <c r="L80" s="301"/>
    </row>
    <row r="81" spans="1:13" s="139" customFormat="1" ht="7.5" customHeight="1" thickBot="1" x14ac:dyDescent="0.3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</row>
    <row r="82" spans="1:13" s="151" customFormat="1" ht="34.5" customHeight="1" thickBot="1" x14ac:dyDescent="0.3">
      <c r="A82" s="183">
        <v>100</v>
      </c>
      <c r="B82" s="184">
        <v>120</v>
      </c>
      <c r="C82" s="302" t="s">
        <v>326</v>
      </c>
      <c r="D82" s="303"/>
      <c r="E82" s="303"/>
      <c r="F82" s="303"/>
      <c r="G82" s="208" t="s">
        <v>327</v>
      </c>
      <c r="H82" s="209">
        <f>E10</f>
        <v>900</v>
      </c>
      <c r="I82" s="323"/>
      <c r="J82" s="324"/>
      <c r="K82" s="309" t="s">
        <v>292</v>
      </c>
      <c r="L82" s="185" t="s">
        <v>293</v>
      </c>
    </row>
    <row r="83" spans="1:13" ht="30.75" customHeight="1" x14ac:dyDescent="0.25">
      <c r="A83" s="311" t="s">
        <v>294</v>
      </c>
      <c r="B83" s="314" t="s">
        <v>325</v>
      </c>
      <c r="C83" s="186"/>
      <c r="D83" s="207"/>
      <c r="E83" s="187"/>
      <c r="F83" s="187"/>
      <c r="G83" s="187"/>
      <c r="H83"/>
      <c r="I83" s="325"/>
      <c r="J83" s="326"/>
      <c r="K83" s="310"/>
      <c r="L83" s="299">
        <v>8.3333333333333332E-3</v>
      </c>
    </row>
    <row r="84" spans="1:13" ht="30.75" customHeight="1" x14ac:dyDescent="0.2">
      <c r="A84" s="312"/>
      <c r="B84" s="315"/>
      <c r="C84" s="189"/>
      <c r="D84" s="190"/>
      <c r="E84" s="190"/>
      <c r="F84" s="191"/>
      <c r="G84" s="187"/>
      <c r="H84" s="188"/>
      <c r="I84" s="325"/>
      <c r="J84" s="326"/>
      <c r="K84" s="192"/>
      <c r="L84" s="300"/>
    </row>
    <row r="85" spans="1:13" ht="30.75" customHeight="1" thickBot="1" x14ac:dyDescent="0.3">
      <c r="A85" s="313"/>
      <c r="B85" s="316"/>
      <c r="C85" s="193"/>
      <c r="D85" s="336">
        <f>H82-98</f>
        <v>802</v>
      </c>
      <c r="E85" s="336"/>
      <c r="F85" s="195"/>
      <c r="G85" s="196"/>
      <c r="H85" s="197"/>
      <c r="I85" s="327"/>
      <c r="J85" s="328"/>
      <c r="K85" s="198"/>
      <c r="L85" s="301"/>
    </row>
    <row r="86" spans="1:13" s="139" customFormat="1" ht="7.5" customHeight="1" thickBot="1" x14ac:dyDescent="0.3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</row>
    <row r="87" spans="1:13" s="151" customFormat="1" ht="34.5" customHeight="1" thickBot="1" x14ac:dyDescent="0.3">
      <c r="A87" s="183">
        <v>400</v>
      </c>
      <c r="B87" s="184">
        <v>420</v>
      </c>
      <c r="C87" s="302" t="s">
        <v>328</v>
      </c>
      <c r="D87" s="303"/>
      <c r="E87" s="303"/>
      <c r="F87" s="303"/>
      <c r="H87" s="203">
        <f>H59</f>
        <v>2900</v>
      </c>
      <c r="I87" s="323" t="s">
        <v>206</v>
      </c>
      <c r="J87" s="324"/>
      <c r="K87" s="309" t="s">
        <v>292</v>
      </c>
      <c r="L87" s="185" t="s">
        <v>293</v>
      </c>
    </row>
    <row r="88" spans="1:13" ht="30.75" customHeight="1" x14ac:dyDescent="0.25">
      <c r="A88" s="311" t="s">
        <v>311</v>
      </c>
      <c r="B88" s="314" t="s">
        <v>329</v>
      </c>
      <c r="C88" s="186"/>
      <c r="D88" s="207"/>
      <c r="E88" s="187"/>
      <c r="F88" s="187"/>
      <c r="G88" s="210"/>
      <c r="H88"/>
      <c r="I88" s="325"/>
      <c r="J88" s="326"/>
      <c r="K88" s="310"/>
      <c r="L88" s="299">
        <v>4.1666666666666666E-3</v>
      </c>
    </row>
    <row r="89" spans="1:13" ht="30.75" customHeight="1" x14ac:dyDescent="0.2">
      <c r="A89" s="312"/>
      <c r="B89" s="315"/>
      <c r="C89" s="189"/>
      <c r="D89" s="190"/>
      <c r="E89" s="190"/>
      <c r="F89" s="191"/>
      <c r="G89" s="187"/>
      <c r="H89" s="188"/>
      <c r="I89" s="325"/>
      <c r="J89" s="326"/>
      <c r="K89" s="192"/>
      <c r="L89" s="300"/>
    </row>
    <row r="90" spans="1:13" ht="30.75" customHeight="1" thickBot="1" x14ac:dyDescent="0.3">
      <c r="A90" s="313"/>
      <c r="B90" s="316"/>
      <c r="C90" s="193"/>
      <c r="D90" s="211"/>
      <c r="E90" s="211"/>
      <c r="F90" s="195"/>
      <c r="G90" s="196"/>
      <c r="H90" s="197"/>
      <c r="I90" s="327"/>
      <c r="J90" s="328"/>
      <c r="K90" s="198"/>
      <c r="L90" s="301"/>
    </row>
    <row r="91" spans="1:13" s="139" customFormat="1" ht="7.5" customHeight="1" thickBot="1" x14ac:dyDescent="0.3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pans="1:13" s="151" customFormat="1" ht="34.5" customHeight="1" thickBot="1" x14ac:dyDescent="0.3">
      <c r="A92" s="183">
        <v>400</v>
      </c>
      <c r="B92" s="184">
        <v>450</v>
      </c>
      <c r="C92" s="302" t="s">
        <v>330</v>
      </c>
      <c r="D92" s="303"/>
      <c r="E92" s="303"/>
      <c r="F92" s="303"/>
      <c r="H92" s="203"/>
      <c r="I92" s="329" t="s">
        <v>64</v>
      </c>
      <c r="J92" s="330"/>
      <c r="K92" s="309" t="s">
        <v>64</v>
      </c>
      <c r="L92" s="185" t="s">
        <v>293</v>
      </c>
    </row>
    <row r="93" spans="1:13" ht="30.75" customHeight="1" x14ac:dyDescent="0.25">
      <c r="A93" s="311" t="s">
        <v>311</v>
      </c>
      <c r="B93" s="314" t="s">
        <v>176</v>
      </c>
      <c r="C93" s="186"/>
      <c r="D93" s="207"/>
      <c r="E93" s="187"/>
      <c r="F93" s="187"/>
      <c r="G93" s="210"/>
      <c r="H93"/>
      <c r="I93" s="331"/>
      <c r="J93" s="332"/>
      <c r="K93" s="310"/>
      <c r="L93" s="299">
        <v>6.9444444444444447E-4</v>
      </c>
    </row>
    <row r="94" spans="1:13" ht="30.75" customHeight="1" x14ac:dyDescent="0.2">
      <c r="A94" s="312"/>
      <c r="B94" s="315"/>
      <c r="C94" s="189"/>
      <c r="D94" s="190"/>
      <c r="E94" s="190"/>
      <c r="F94" s="191"/>
      <c r="G94" s="187"/>
      <c r="H94" s="188"/>
      <c r="I94" s="331"/>
      <c r="J94" s="332"/>
      <c r="K94" s="192"/>
      <c r="L94" s="300"/>
    </row>
    <row r="95" spans="1:13" ht="30.75" customHeight="1" thickBot="1" x14ac:dyDescent="0.3">
      <c r="A95" s="313"/>
      <c r="B95" s="316"/>
      <c r="C95" s="193"/>
      <c r="D95" s="211"/>
      <c r="E95" s="211"/>
      <c r="F95" s="195"/>
      <c r="G95" s="196"/>
      <c r="H95" s="197"/>
      <c r="I95" s="333"/>
      <c r="J95" s="334"/>
      <c r="K95" s="198"/>
      <c r="L95" s="301"/>
    </row>
    <row r="96" spans="1:13" s="139" customFormat="1" ht="7.5" customHeight="1" thickBot="1" x14ac:dyDescent="0.3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</row>
    <row r="97" spans="1:12" s="151" customFormat="1" ht="34.5" customHeight="1" thickBot="1" x14ac:dyDescent="0.3">
      <c r="A97" s="183">
        <v>500</v>
      </c>
      <c r="B97" s="184">
        <v>510</v>
      </c>
      <c r="C97" s="302" t="s">
        <v>331</v>
      </c>
      <c r="D97" s="303"/>
      <c r="E97" s="303"/>
      <c r="F97" s="303"/>
      <c r="H97" s="203"/>
      <c r="I97" s="323" t="s">
        <v>213</v>
      </c>
      <c r="J97" s="324"/>
      <c r="K97" s="309" t="s">
        <v>64</v>
      </c>
      <c r="L97" s="185" t="s">
        <v>293</v>
      </c>
    </row>
    <row r="98" spans="1:12" ht="30.75" customHeight="1" x14ac:dyDescent="0.25">
      <c r="A98" s="311" t="s">
        <v>332</v>
      </c>
      <c r="B98" s="314" t="s">
        <v>333</v>
      </c>
      <c r="C98" s="186"/>
      <c r="D98" s="207"/>
      <c r="E98" s="187"/>
      <c r="F98" s="187"/>
      <c r="G98" s="210"/>
      <c r="H98"/>
      <c r="I98" s="325"/>
      <c r="J98" s="326"/>
      <c r="K98" s="310"/>
      <c r="L98" s="299">
        <v>6.9444444444444447E-4</v>
      </c>
    </row>
    <row r="99" spans="1:12" ht="30.75" customHeight="1" x14ac:dyDescent="0.2">
      <c r="A99" s="312"/>
      <c r="B99" s="315"/>
      <c r="C99" s="189"/>
      <c r="D99" s="190"/>
      <c r="E99" s="190"/>
      <c r="F99" s="191"/>
      <c r="G99" s="187"/>
      <c r="H99" s="188"/>
      <c r="I99" s="325"/>
      <c r="J99" s="326"/>
      <c r="K99" s="192"/>
      <c r="L99" s="300"/>
    </row>
    <row r="100" spans="1:12" ht="30.75" customHeight="1" thickBot="1" x14ac:dyDescent="0.3">
      <c r="A100" s="313"/>
      <c r="B100" s="316"/>
      <c r="C100" s="193"/>
      <c r="D100" s="211"/>
      <c r="E100" s="211"/>
      <c r="F100" s="195"/>
      <c r="G100" s="196"/>
      <c r="H100" s="197"/>
      <c r="I100" s="327"/>
      <c r="J100" s="328"/>
      <c r="K100" s="198"/>
      <c r="L100" s="301"/>
    </row>
    <row r="101" spans="1:12" s="139" customFormat="1" ht="7.5" customHeight="1" thickBot="1" x14ac:dyDescent="0.3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</row>
    <row r="102" spans="1:12" s="151" customFormat="1" ht="34.5" customHeight="1" thickBot="1" x14ac:dyDescent="0.3">
      <c r="A102" s="183">
        <v>600</v>
      </c>
      <c r="B102" s="184">
        <v>610</v>
      </c>
      <c r="C102" s="302" t="s">
        <v>334</v>
      </c>
      <c r="D102" s="303"/>
      <c r="E102" s="303"/>
      <c r="F102" s="303"/>
      <c r="H102" s="203"/>
      <c r="I102" s="323" t="s">
        <v>335</v>
      </c>
      <c r="J102" s="324"/>
      <c r="K102" s="309" t="s">
        <v>64</v>
      </c>
      <c r="L102" s="185" t="s">
        <v>293</v>
      </c>
    </row>
    <row r="103" spans="1:12" ht="30.75" customHeight="1" x14ac:dyDescent="0.25">
      <c r="A103" s="311" t="s">
        <v>336</v>
      </c>
      <c r="B103" s="314" t="s">
        <v>333</v>
      </c>
      <c r="C103" s="186"/>
      <c r="D103" s="207"/>
      <c r="E103" s="187"/>
      <c r="F103" s="187"/>
      <c r="G103" s="210"/>
      <c r="H103"/>
      <c r="I103" s="325"/>
      <c r="J103" s="326"/>
      <c r="K103" s="310"/>
      <c r="L103" s="299">
        <v>6.9444444444444447E-4</v>
      </c>
    </row>
    <row r="104" spans="1:12" ht="30.75" customHeight="1" x14ac:dyDescent="0.2">
      <c r="A104" s="312"/>
      <c r="B104" s="315"/>
      <c r="C104" s="189"/>
      <c r="D104" s="190"/>
      <c r="E104" s="190"/>
      <c r="F104" s="191"/>
      <c r="G104" s="187"/>
      <c r="H104" s="188"/>
      <c r="I104" s="325"/>
      <c r="J104" s="326"/>
      <c r="K104" s="192"/>
      <c r="L104" s="300"/>
    </row>
    <row r="105" spans="1:12" ht="30.75" customHeight="1" thickBot="1" x14ac:dyDescent="0.3">
      <c r="A105" s="313"/>
      <c r="B105" s="316"/>
      <c r="C105" s="193"/>
      <c r="D105" s="211"/>
      <c r="E105" s="211"/>
      <c r="F105" s="195"/>
      <c r="G105" s="196"/>
      <c r="H105" s="197"/>
      <c r="I105" s="327"/>
      <c r="J105" s="328"/>
      <c r="K105" s="198"/>
      <c r="L105" s="301"/>
    </row>
    <row r="106" spans="1:12" s="139" customFormat="1" ht="7.5" customHeight="1" x14ac:dyDescent="0.25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</row>
    <row r="109" spans="1:12" x14ac:dyDescent="0.25">
      <c r="A109" s="134" t="s">
        <v>316</v>
      </c>
      <c r="F109" s="134" t="s">
        <v>145</v>
      </c>
      <c r="L109" s="204" t="s">
        <v>337</v>
      </c>
    </row>
  </sheetData>
  <mergeCells count="119">
    <mergeCell ref="A3:L6"/>
    <mergeCell ref="J9:L10"/>
    <mergeCell ref="C102:F102"/>
    <mergeCell ref="I102:J105"/>
    <mergeCell ref="K102:K103"/>
    <mergeCell ref="A103:A105"/>
    <mergeCell ref="B103:B105"/>
    <mergeCell ref="L103:L105"/>
    <mergeCell ref="C97:F97"/>
    <mergeCell ref="I97:J100"/>
    <mergeCell ref="K97:K98"/>
    <mergeCell ref="A98:A100"/>
    <mergeCell ref="B98:B100"/>
    <mergeCell ref="L98:L100"/>
    <mergeCell ref="C92:F92"/>
    <mergeCell ref="I92:J95"/>
    <mergeCell ref="K92:K93"/>
    <mergeCell ref="A93:A95"/>
    <mergeCell ref="B93:B95"/>
    <mergeCell ref="L93:L95"/>
    <mergeCell ref="C87:F87"/>
    <mergeCell ref="I87:J90"/>
    <mergeCell ref="K87:K88"/>
    <mergeCell ref="A88:A90"/>
    <mergeCell ref="B88:B90"/>
    <mergeCell ref="L88:L90"/>
    <mergeCell ref="C82:F82"/>
    <mergeCell ref="I82:J85"/>
    <mergeCell ref="K82:K83"/>
    <mergeCell ref="A83:A85"/>
    <mergeCell ref="B83:B85"/>
    <mergeCell ref="L83:L85"/>
    <mergeCell ref="D85:E85"/>
    <mergeCell ref="C77:F77"/>
    <mergeCell ref="I77:J80"/>
    <mergeCell ref="K77:K78"/>
    <mergeCell ref="A78:A80"/>
    <mergeCell ref="B78:B80"/>
    <mergeCell ref="L78:L80"/>
    <mergeCell ref="D80:E80"/>
    <mergeCell ref="C72:F72"/>
    <mergeCell ref="I72:J75"/>
    <mergeCell ref="K72:K73"/>
    <mergeCell ref="A73:A75"/>
    <mergeCell ref="B73:B75"/>
    <mergeCell ref="L73:L75"/>
    <mergeCell ref="C67:F67"/>
    <mergeCell ref="I67:J70"/>
    <mergeCell ref="K67:K68"/>
    <mergeCell ref="A68:A70"/>
    <mergeCell ref="B68:B70"/>
    <mergeCell ref="L68:L70"/>
    <mergeCell ref="I59:J62"/>
    <mergeCell ref="K59:K60"/>
    <mergeCell ref="A60:A62"/>
    <mergeCell ref="B60:B62"/>
    <mergeCell ref="L60:L62"/>
    <mergeCell ref="C65:H65"/>
    <mergeCell ref="I65:J65"/>
    <mergeCell ref="L50:L52"/>
    <mergeCell ref="C54:F54"/>
    <mergeCell ref="I54:J57"/>
    <mergeCell ref="K54:K55"/>
    <mergeCell ref="A55:A57"/>
    <mergeCell ref="B55:B57"/>
    <mergeCell ref="L55:L57"/>
    <mergeCell ref="C49:F49"/>
    <mergeCell ref="G49:H49"/>
    <mergeCell ref="I49:J52"/>
    <mergeCell ref="K49:K50"/>
    <mergeCell ref="A50:A52"/>
    <mergeCell ref="B50:B52"/>
    <mergeCell ref="K34:K35"/>
    <mergeCell ref="A35:A37"/>
    <mergeCell ref="B35:B37"/>
    <mergeCell ref="I24:J27"/>
    <mergeCell ref="K24:K25"/>
    <mergeCell ref="A25:A27"/>
    <mergeCell ref="B25:B27"/>
    <mergeCell ref="L40:L42"/>
    <mergeCell ref="C44:F44"/>
    <mergeCell ref="G44:H44"/>
    <mergeCell ref="I44:J47"/>
    <mergeCell ref="K44:K45"/>
    <mergeCell ref="A45:A47"/>
    <mergeCell ref="B45:B47"/>
    <mergeCell ref="L45:L47"/>
    <mergeCell ref="C39:F39"/>
    <mergeCell ref="G39:H39"/>
    <mergeCell ref="I39:J42"/>
    <mergeCell ref="K39:K40"/>
    <mergeCell ref="A40:A42"/>
    <mergeCell ref="B40:B42"/>
    <mergeCell ref="L25:L27"/>
    <mergeCell ref="C24:G24"/>
    <mergeCell ref="A1:L1"/>
    <mergeCell ref="C12:H12"/>
    <mergeCell ref="I12:J12"/>
    <mergeCell ref="C14:F14"/>
    <mergeCell ref="I14:J17"/>
    <mergeCell ref="K14:K15"/>
    <mergeCell ref="A15:A17"/>
    <mergeCell ref="B15:B17"/>
    <mergeCell ref="L35:L37"/>
    <mergeCell ref="C29:F29"/>
    <mergeCell ref="I29:J32"/>
    <mergeCell ref="K29:K30"/>
    <mergeCell ref="A30:A32"/>
    <mergeCell ref="B30:B32"/>
    <mergeCell ref="L30:L32"/>
    <mergeCell ref="L15:L17"/>
    <mergeCell ref="C19:F19"/>
    <mergeCell ref="I19:J22"/>
    <mergeCell ref="K19:K20"/>
    <mergeCell ref="A20:A22"/>
    <mergeCell ref="B20:B22"/>
    <mergeCell ref="L20:L22"/>
    <mergeCell ref="C34:F34"/>
    <mergeCell ref="I34:J37"/>
  </mergeCells>
  <printOptions horizontalCentered="1"/>
  <pageMargins left="0.25" right="0.25" top="0.75" bottom="0.26" header="0.3" footer="0.3"/>
  <pageSetup paperSize="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B34" sqref="B34"/>
    </sheetView>
  </sheetViews>
  <sheetFormatPr baseColWidth="10" defaultRowHeight="15" x14ac:dyDescent="0.25"/>
  <cols>
    <col min="1" max="16384" width="11.42578125" style="342"/>
  </cols>
  <sheetData>
    <row r="1" spans="1:9" ht="36.75" thickBot="1" x14ac:dyDescent="0.6">
      <c r="A1" s="339" t="s">
        <v>358</v>
      </c>
      <c r="B1" s="340"/>
      <c r="C1" s="340"/>
      <c r="D1" s="340"/>
      <c r="E1" s="340"/>
      <c r="F1" s="340"/>
      <c r="G1" s="340"/>
      <c r="H1" s="341"/>
    </row>
    <row r="3" spans="1:9" ht="18.75" x14ac:dyDescent="0.3">
      <c r="A3" s="71" t="s">
        <v>359</v>
      </c>
      <c r="C3" s="343" t="s">
        <v>360</v>
      </c>
    </row>
    <row r="4" spans="1:9" x14ac:dyDescent="0.25">
      <c r="A4" s="100"/>
    </row>
    <row r="5" spans="1:9" x14ac:dyDescent="0.25">
      <c r="A5" s="56" t="s">
        <v>361</v>
      </c>
    </row>
    <row r="6" spans="1:9" x14ac:dyDescent="0.25">
      <c r="A6" s="344" t="s">
        <v>362</v>
      </c>
      <c r="B6" s="345" t="s">
        <v>363</v>
      </c>
      <c r="C6" s="346"/>
      <c r="D6" s="344" t="s">
        <v>364</v>
      </c>
      <c r="E6" s="344" t="s">
        <v>365</v>
      </c>
      <c r="F6" s="344" t="s">
        <v>366</v>
      </c>
      <c r="G6" s="344" t="s">
        <v>367</v>
      </c>
      <c r="H6" s="345" t="s">
        <v>371</v>
      </c>
      <c r="I6" s="346"/>
    </row>
    <row r="7" spans="1:9" ht="19.5" x14ac:dyDescent="0.3">
      <c r="A7" s="348">
        <v>215023</v>
      </c>
      <c r="B7" s="349" t="s">
        <v>368</v>
      </c>
      <c r="C7" s="349"/>
      <c r="D7" s="348">
        <v>2</v>
      </c>
      <c r="E7" s="350">
        <v>550</v>
      </c>
      <c r="F7" s="348" t="s">
        <v>369</v>
      </c>
      <c r="G7" s="348" t="s">
        <v>369</v>
      </c>
      <c r="H7" s="349" t="s">
        <v>372</v>
      </c>
      <c r="I7" s="349"/>
    </row>
    <row r="8" spans="1:9" ht="19.5" x14ac:dyDescent="0.3">
      <c r="A8" s="348">
        <v>215024</v>
      </c>
      <c r="B8" s="349" t="s">
        <v>370</v>
      </c>
      <c r="C8" s="349"/>
      <c r="D8" s="348">
        <v>2</v>
      </c>
      <c r="E8" s="350">
        <v>900</v>
      </c>
      <c r="F8" s="348" t="s">
        <v>369</v>
      </c>
      <c r="G8" s="348" t="s">
        <v>369</v>
      </c>
      <c r="H8" s="349" t="s">
        <v>373</v>
      </c>
      <c r="I8" s="349"/>
    </row>
    <row r="24" spans="1:9" x14ac:dyDescent="0.25">
      <c r="A24" s="344" t="s">
        <v>362</v>
      </c>
      <c r="B24" s="345" t="s">
        <v>363</v>
      </c>
      <c r="C24" s="346"/>
      <c r="D24" s="344" t="s">
        <v>364</v>
      </c>
      <c r="E24" s="344" t="s">
        <v>365</v>
      </c>
      <c r="F24" s="344" t="s">
        <v>366</v>
      </c>
      <c r="G24" s="344" t="s">
        <v>367</v>
      </c>
      <c r="H24" s="345" t="s">
        <v>371</v>
      </c>
      <c r="I24" s="346"/>
    </row>
    <row r="25" spans="1:9" ht="19.5" x14ac:dyDescent="0.3">
      <c r="A25" s="348">
        <v>215202</v>
      </c>
      <c r="B25" s="349" t="s">
        <v>374</v>
      </c>
      <c r="C25" s="349"/>
      <c r="D25" s="348">
        <v>1</v>
      </c>
      <c r="E25" s="350">
        <v>496</v>
      </c>
      <c r="F25" s="348" t="s">
        <v>375</v>
      </c>
      <c r="G25" s="348" t="s">
        <v>375</v>
      </c>
      <c r="H25" s="349">
        <v>496</v>
      </c>
      <c r="I25" s="349"/>
    </row>
    <row r="40" spans="1:9" x14ac:dyDescent="0.25">
      <c r="A40" s="56" t="s">
        <v>376</v>
      </c>
    </row>
    <row r="41" spans="1:9" x14ac:dyDescent="0.25">
      <c r="A41" s="344" t="s">
        <v>362</v>
      </c>
      <c r="B41" s="345" t="s">
        <v>363</v>
      </c>
      <c r="C41" s="346"/>
      <c r="D41" s="344" t="s">
        <v>364</v>
      </c>
      <c r="E41" s="344" t="s">
        <v>365</v>
      </c>
      <c r="F41" s="344" t="s">
        <v>366</v>
      </c>
      <c r="G41" s="344" t="s">
        <v>367</v>
      </c>
      <c r="H41" s="345" t="s">
        <v>371</v>
      </c>
      <c r="I41" s="346"/>
    </row>
    <row r="42" spans="1:9" ht="19.5" x14ac:dyDescent="0.3">
      <c r="A42" s="351">
        <v>215023</v>
      </c>
      <c r="B42" s="352" t="s">
        <v>368</v>
      </c>
      <c r="C42" s="352"/>
      <c r="D42" s="351">
        <v>2</v>
      </c>
      <c r="E42" s="353">
        <v>550</v>
      </c>
      <c r="F42" s="351" t="s">
        <v>369</v>
      </c>
      <c r="G42" s="351" t="s">
        <v>369</v>
      </c>
      <c r="H42" s="352" t="s">
        <v>372</v>
      </c>
      <c r="I42" s="352"/>
    </row>
    <row r="43" spans="1:9" ht="19.5" x14ac:dyDescent="0.3">
      <c r="A43" s="351">
        <v>215024</v>
      </c>
      <c r="B43" s="352" t="s">
        <v>370</v>
      </c>
      <c r="C43" s="352"/>
      <c r="D43" s="351">
        <v>2</v>
      </c>
      <c r="E43" s="353">
        <v>900</v>
      </c>
      <c r="F43" s="351" t="s">
        <v>369</v>
      </c>
      <c r="G43" s="351" t="s">
        <v>369</v>
      </c>
      <c r="H43" s="352" t="s">
        <v>373</v>
      </c>
      <c r="I43" s="352"/>
    </row>
  </sheetData>
  <mergeCells count="17">
    <mergeCell ref="B42:C42"/>
    <mergeCell ref="H42:I42"/>
    <mergeCell ref="B43:C43"/>
    <mergeCell ref="H43:I43"/>
    <mergeCell ref="B24:C24"/>
    <mergeCell ref="H24:I24"/>
    <mergeCell ref="B25:C25"/>
    <mergeCell ref="H25:I25"/>
    <mergeCell ref="B41:C41"/>
    <mergeCell ref="H41:I41"/>
    <mergeCell ref="A1:H1"/>
    <mergeCell ref="B6:C6"/>
    <mergeCell ref="B7:C7"/>
    <mergeCell ref="B8:C8"/>
    <mergeCell ref="H6:I6"/>
    <mergeCell ref="H7:I7"/>
    <mergeCell ref="H8:I8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4"/>
  <sheetViews>
    <sheetView workbookViewId="0">
      <selection activeCell="I18" sqref="I18"/>
    </sheetView>
  </sheetViews>
  <sheetFormatPr baseColWidth="10" defaultColWidth="11.42578125" defaultRowHeight="15" x14ac:dyDescent="0.25"/>
  <cols>
    <col min="1" max="16384" width="11.42578125" style="22"/>
  </cols>
  <sheetData>
    <row r="2" spans="1:30" ht="18.75" x14ac:dyDescent="0.3">
      <c r="A2" s="230" t="s">
        <v>42</v>
      </c>
      <c r="B2" s="230"/>
      <c r="C2" s="23">
        <v>3</v>
      </c>
      <c r="E2" s="31" t="s">
        <v>111</v>
      </c>
      <c r="H2" s="26" t="s">
        <v>47</v>
      </c>
      <c r="I2" s="28" t="s">
        <v>48</v>
      </c>
      <c r="J2" s="29" t="s">
        <v>49</v>
      </c>
      <c r="K2" s="30" t="s">
        <v>50</v>
      </c>
      <c r="L2" s="27" t="s">
        <v>51</v>
      </c>
      <c r="M2" s="25" t="s">
        <v>52</v>
      </c>
      <c r="N2" s="32" t="s">
        <v>53</v>
      </c>
    </row>
    <row r="3" spans="1:30" x14ac:dyDescent="0.25">
      <c r="E3" s="31"/>
    </row>
    <row r="4" spans="1:30" x14ac:dyDescent="0.25">
      <c r="A4" s="22" t="s">
        <v>41</v>
      </c>
      <c r="B4" s="26">
        <f>'Fiche de fabrication'!C13</f>
        <v>900</v>
      </c>
      <c r="C4" s="26">
        <f>B4</f>
        <v>900</v>
      </c>
      <c r="D4" s="26">
        <f>'Fiche de fabrication'!B22</f>
        <v>550</v>
      </c>
      <c r="E4" s="26">
        <f>D4</f>
        <v>550</v>
      </c>
      <c r="F4" s="28"/>
      <c r="G4" s="28"/>
      <c r="H4" s="28"/>
      <c r="I4" s="28"/>
      <c r="J4" s="29"/>
      <c r="K4" s="29"/>
      <c r="M4" s="22" t="s">
        <v>43</v>
      </c>
      <c r="N4" s="24">
        <f>3000-(SUM(B4:L4))-20</f>
        <v>80</v>
      </c>
      <c r="Q4" s="55" t="s">
        <v>41</v>
      </c>
      <c r="R4" s="26">
        <f>'Fiche de fabrication'!G29</f>
        <v>505</v>
      </c>
      <c r="S4" s="26">
        <f>R4</f>
        <v>505</v>
      </c>
      <c r="T4" s="26">
        <f>'Fiche de fabrication'!G30</f>
        <v>729.5</v>
      </c>
      <c r="U4" s="26">
        <f>T4</f>
        <v>729.5</v>
      </c>
      <c r="V4" s="28"/>
      <c r="W4" s="28"/>
      <c r="X4" s="28"/>
      <c r="Y4" s="28"/>
      <c r="Z4" s="29"/>
      <c r="AA4" s="29"/>
      <c r="AB4" s="55"/>
      <c r="AC4" s="55" t="s">
        <v>43</v>
      </c>
      <c r="AD4" s="24">
        <f>3000-(SUM(R4:AB4))-20</f>
        <v>511</v>
      </c>
    </row>
    <row r="5" spans="1:30" x14ac:dyDescent="0.25">
      <c r="A5" s="22" t="s">
        <v>45</v>
      </c>
      <c r="B5" s="28">
        <f>B4</f>
        <v>900</v>
      </c>
      <c r="C5" s="28">
        <f>C4</f>
        <v>900</v>
      </c>
      <c r="D5" s="28">
        <f>D4</f>
        <v>550</v>
      </c>
      <c r="E5" s="28">
        <f>E4</f>
        <v>550</v>
      </c>
      <c r="F5" s="30"/>
      <c r="G5" s="30"/>
      <c r="H5" s="27"/>
      <c r="I5" s="27"/>
      <c r="J5" s="27"/>
      <c r="K5" s="25"/>
      <c r="L5" s="27"/>
      <c r="M5" s="22" t="s">
        <v>43</v>
      </c>
      <c r="N5" s="24">
        <f>3000-(SUM(B5:L5))-20</f>
        <v>80</v>
      </c>
      <c r="Q5" s="55" t="s">
        <v>45</v>
      </c>
      <c r="R5" s="28">
        <f>R4</f>
        <v>505</v>
      </c>
      <c r="S5" s="28">
        <f>S4</f>
        <v>505</v>
      </c>
      <c r="T5" s="28">
        <f>T4</f>
        <v>729.5</v>
      </c>
      <c r="U5" s="28">
        <f>U4</f>
        <v>729.5</v>
      </c>
      <c r="V5" s="30"/>
      <c r="W5" s="30"/>
      <c r="X5" s="27"/>
      <c r="Y5" s="27"/>
      <c r="Z5" s="27"/>
      <c r="AA5" s="25"/>
      <c r="AB5" s="27"/>
      <c r="AC5" s="55" t="s">
        <v>43</v>
      </c>
      <c r="AD5" s="24">
        <f>3000-(SUM(R5:AB5))-20</f>
        <v>511</v>
      </c>
    </row>
    <row r="6" spans="1:30" x14ac:dyDescent="0.25">
      <c r="A6" s="22" t="s">
        <v>46</v>
      </c>
      <c r="B6" s="29">
        <f>B4</f>
        <v>900</v>
      </c>
      <c r="C6" s="29">
        <f>C4</f>
        <v>900</v>
      </c>
      <c r="D6" s="29">
        <f>D4</f>
        <v>550</v>
      </c>
      <c r="E6" s="29">
        <f>E4</f>
        <v>550</v>
      </c>
      <c r="F6" s="32"/>
      <c r="G6" s="32"/>
      <c r="H6" s="32"/>
      <c r="I6" s="27"/>
      <c r="J6" s="27"/>
      <c r="K6" s="27"/>
      <c r="L6" s="27"/>
      <c r="M6" s="22" t="s">
        <v>43</v>
      </c>
      <c r="N6" s="24">
        <f>3000-(SUM(B6:L6))-20</f>
        <v>80</v>
      </c>
      <c r="Q6" s="55" t="s">
        <v>46</v>
      </c>
      <c r="R6" s="29">
        <f>R4</f>
        <v>505</v>
      </c>
      <c r="S6" s="29">
        <f>S4</f>
        <v>505</v>
      </c>
      <c r="T6" s="29">
        <f>T4</f>
        <v>729.5</v>
      </c>
      <c r="U6" s="29">
        <f>U4</f>
        <v>729.5</v>
      </c>
      <c r="V6" s="32"/>
      <c r="W6" s="32"/>
      <c r="X6" s="32"/>
      <c r="Y6" s="27"/>
      <c r="Z6" s="27"/>
      <c r="AA6" s="27"/>
      <c r="AB6" s="27"/>
      <c r="AC6" s="55" t="s">
        <v>43</v>
      </c>
      <c r="AD6" s="24">
        <f>3000-(SUM(R6:AB6))-20</f>
        <v>511</v>
      </c>
    </row>
    <row r="8" spans="1:30" x14ac:dyDescent="0.25">
      <c r="F8" s="22" t="s">
        <v>44</v>
      </c>
    </row>
    <row r="9" spans="1:30" x14ac:dyDescent="0.25">
      <c r="A9" s="18">
        <v>215023</v>
      </c>
      <c r="B9" s="19" t="s">
        <v>13</v>
      </c>
      <c r="C9" s="19"/>
      <c r="D9" s="19"/>
      <c r="E9" s="18" t="s">
        <v>14</v>
      </c>
      <c r="F9" s="34">
        <v>3</v>
      </c>
      <c r="G9" s="41">
        <f>F9</f>
        <v>3</v>
      </c>
      <c r="H9" s="18" t="s">
        <v>15</v>
      </c>
    </row>
    <row r="10" spans="1:30" x14ac:dyDescent="0.25">
      <c r="A10" s="20">
        <v>215180</v>
      </c>
      <c r="B10" s="21" t="s">
        <v>16</v>
      </c>
      <c r="C10" s="21"/>
      <c r="D10" s="21"/>
      <c r="E10" s="20" t="s">
        <v>14</v>
      </c>
      <c r="F10" s="3">
        <f>$F$9</f>
        <v>3</v>
      </c>
      <c r="G10" s="42">
        <f>F10</f>
        <v>3</v>
      </c>
      <c r="H10" s="20" t="s">
        <v>15</v>
      </c>
    </row>
    <row r="11" spans="1:30" x14ac:dyDescent="0.25">
      <c r="A11" s="20">
        <v>591010</v>
      </c>
      <c r="B11" s="21" t="s">
        <v>17</v>
      </c>
      <c r="C11" s="21"/>
      <c r="D11" s="21"/>
      <c r="E11" s="20" t="s">
        <v>14</v>
      </c>
      <c r="F11" s="3">
        <f>$F$9</f>
        <v>3</v>
      </c>
      <c r="G11" s="42">
        <f>F11</f>
        <v>3</v>
      </c>
      <c r="H11" s="20" t="s">
        <v>18</v>
      </c>
    </row>
    <row r="12" spans="1:30" x14ac:dyDescent="0.25">
      <c r="A12" s="20">
        <v>131299</v>
      </c>
      <c r="B12" s="21" t="s">
        <v>19</v>
      </c>
      <c r="C12" s="21"/>
      <c r="D12" s="21"/>
      <c r="E12" s="20" t="s">
        <v>20</v>
      </c>
      <c r="F12" s="20">
        <v>1</v>
      </c>
      <c r="G12" s="42">
        <v>2</v>
      </c>
      <c r="H12" s="20" t="s">
        <v>18</v>
      </c>
    </row>
    <row r="13" spans="1:30" x14ac:dyDescent="0.25">
      <c r="A13" s="3">
        <v>591181</v>
      </c>
      <c r="B13" s="2" t="s">
        <v>59</v>
      </c>
      <c r="C13" s="2"/>
      <c r="D13" s="2"/>
      <c r="E13" s="3" t="s">
        <v>14</v>
      </c>
      <c r="F13" s="3">
        <f>$F$9</f>
        <v>3</v>
      </c>
      <c r="G13" s="42">
        <f>F13</f>
        <v>3</v>
      </c>
      <c r="H13" s="20" t="s">
        <v>18</v>
      </c>
    </row>
    <row r="14" spans="1:30" x14ac:dyDescent="0.25">
      <c r="A14" s="3"/>
      <c r="B14" s="2"/>
      <c r="C14" s="2"/>
      <c r="D14" s="2"/>
      <c r="E14" s="3"/>
      <c r="F14" s="3"/>
      <c r="G14" s="3"/>
      <c r="H14" s="3"/>
    </row>
    <row r="15" spans="1:30" ht="15.75" x14ac:dyDescent="0.25">
      <c r="A15" s="15" t="s">
        <v>21</v>
      </c>
      <c r="B15" s="16"/>
      <c r="C15" s="16"/>
      <c r="D15" s="16"/>
      <c r="E15" s="16"/>
      <c r="F15" s="16"/>
      <c r="G15" s="16"/>
      <c r="H15" s="17"/>
    </row>
    <row r="16" spans="1:30" x14ac:dyDescent="0.25">
      <c r="A16" s="13" t="s">
        <v>5</v>
      </c>
      <c r="B16" s="13" t="s">
        <v>6</v>
      </c>
      <c r="C16" s="13"/>
      <c r="D16" s="13"/>
      <c r="E16" s="12" t="s">
        <v>57</v>
      </c>
      <c r="F16" s="12" t="s">
        <v>56</v>
      </c>
      <c r="G16" s="33" t="s">
        <v>58</v>
      </c>
      <c r="H16" s="12"/>
    </row>
    <row r="17" spans="1:8" x14ac:dyDescent="0.25">
      <c r="A17" s="18">
        <v>3160</v>
      </c>
      <c r="B17" s="19" t="s">
        <v>23</v>
      </c>
      <c r="C17" s="19"/>
      <c r="D17" s="19"/>
      <c r="E17" s="35">
        <f>2*$C$2</f>
        <v>6</v>
      </c>
      <c r="F17" s="37">
        <v>0</v>
      </c>
      <c r="G17" s="40">
        <f>E17-F17</f>
        <v>6</v>
      </c>
      <c r="H17" s="18"/>
    </row>
    <row r="18" spans="1:8" x14ac:dyDescent="0.25">
      <c r="A18" s="20">
        <v>440020</v>
      </c>
      <c r="B18" s="21" t="s">
        <v>24</v>
      </c>
      <c r="C18" s="21"/>
      <c r="D18" s="21"/>
      <c r="E18" s="36">
        <f>4*$C$2</f>
        <v>12</v>
      </c>
      <c r="F18" s="38">
        <v>0</v>
      </c>
      <c r="G18" s="40">
        <f t="shared" ref="G18:G28" si="0">E18-F18</f>
        <v>12</v>
      </c>
      <c r="H18" s="21"/>
    </row>
    <row r="19" spans="1:8" x14ac:dyDescent="0.25">
      <c r="A19" s="20">
        <v>740012</v>
      </c>
      <c r="B19" s="21" t="s">
        <v>25</v>
      </c>
      <c r="C19" s="21"/>
      <c r="D19" s="21"/>
      <c r="E19" s="36">
        <f>6*$C$2</f>
        <v>18</v>
      </c>
      <c r="F19" s="38">
        <v>0</v>
      </c>
      <c r="G19" s="40">
        <f t="shared" si="0"/>
        <v>18</v>
      </c>
      <c r="H19" s="21"/>
    </row>
    <row r="20" spans="1:8" x14ac:dyDescent="0.25">
      <c r="A20" s="20">
        <v>750004</v>
      </c>
      <c r="B20" s="21" t="s">
        <v>26</v>
      </c>
      <c r="C20" s="21"/>
      <c r="D20" s="21"/>
      <c r="E20" s="36">
        <f>4*$C$2</f>
        <v>12</v>
      </c>
      <c r="F20" s="38">
        <v>0</v>
      </c>
      <c r="G20" s="40">
        <f t="shared" si="0"/>
        <v>12</v>
      </c>
      <c r="H20" s="21"/>
    </row>
    <row r="21" spans="1:8" x14ac:dyDescent="0.25">
      <c r="A21" s="20">
        <v>750201</v>
      </c>
      <c r="B21" s="21" t="s">
        <v>27</v>
      </c>
      <c r="C21" s="21"/>
      <c r="D21" s="21"/>
      <c r="E21" s="36">
        <f>8*$C$2</f>
        <v>24</v>
      </c>
      <c r="F21" s="38">
        <v>0</v>
      </c>
      <c r="G21" s="40">
        <f t="shared" si="0"/>
        <v>24</v>
      </c>
      <c r="H21" s="21"/>
    </row>
    <row r="22" spans="1:8" x14ac:dyDescent="0.25">
      <c r="A22" s="20">
        <v>750204</v>
      </c>
      <c r="B22" s="21" t="s">
        <v>28</v>
      </c>
      <c r="C22" s="21"/>
      <c r="D22" s="21"/>
      <c r="E22" s="36">
        <f>4*$C$2</f>
        <v>12</v>
      </c>
      <c r="F22" s="38">
        <v>0</v>
      </c>
      <c r="G22" s="40">
        <f t="shared" si="0"/>
        <v>12</v>
      </c>
      <c r="H22" s="21"/>
    </row>
    <row r="23" spans="1:8" x14ac:dyDescent="0.25">
      <c r="A23" s="20">
        <v>940011</v>
      </c>
      <c r="B23" s="21" t="s">
        <v>29</v>
      </c>
      <c r="C23" s="21"/>
      <c r="D23" s="21"/>
      <c r="E23" s="36">
        <f>1*$C$2</f>
        <v>3</v>
      </c>
      <c r="F23" s="38">
        <v>0</v>
      </c>
      <c r="G23" s="40">
        <f t="shared" si="0"/>
        <v>3</v>
      </c>
      <c r="H23" s="21"/>
    </row>
    <row r="24" spans="1:8" x14ac:dyDescent="0.25">
      <c r="A24" s="20">
        <v>940017</v>
      </c>
      <c r="B24" s="21" t="s">
        <v>30</v>
      </c>
      <c r="C24" s="21"/>
      <c r="D24" s="21"/>
      <c r="E24" s="36">
        <f>1*$C$2</f>
        <v>3</v>
      </c>
      <c r="F24" s="38">
        <v>0</v>
      </c>
      <c r="G24" s="40">
        <f t="shared" si="0"/>
        <v>3</v>
      </c>
      <c r="H24" s="21"/>
    </row>
    <row r="25" spans="1:8" x14ac:dyDescent="0.25">
      <c r="A25" s="20">
        <v>940018</v>
      </c>
      <c r="B25" s="21" t="s">
        <v>22</v>
      </c>
      <c r="C25" s="21"/>
      <c r="D25" s="21"/>
      <c r="E25" s="36">
        <f>1*$C$2</f>
        <v>3</v>
      </c>
      <c r="F25" s="38">
        <v>0</v>
      </c>
      <c r="G25" s="40">
        <f t="shared" si="0"/>
        <v>3</v>
      </c>
      <c r="H25" s="21"/>
    </row>
    <row r="26" spans="1:8" x14ac:dyDescent="0.25">
      <c r="A26" s="20">
        <v>940046</v>
      </c>
      <c r="B26" s="21" t="s">
        <v>31</v>
      </c>
      <c r="C26" s="21"/>
      <c r="D26" s="21"/>
      <c r="E26" s="36">
        <f>1*$C$2</f>
        <v>3</v>
      </c>
      <c r="F26" s="38">
        <v>0</v>
      </c>
      <c r="G26" s="40">
        <f t="shared" si="0"/>
        <v>3</v>
      </c>
      <c r="H26" s="21"/>
    </row>
    <row r="27" spans="1:8" x14ac:dyDescent="0.25">
      <c r="A27" s="20">
        <v>960001</v>
      </c>
      <c r="B27" s="21" t="s">
        <v>32</v>
      </c>
      <c r="C27" s="21"/>
      <c r="D27" s="21"/>
      <c r="E27" s="36">
        <f>1*$C$2</f>
        <v>3</v>
      </c>
      <c r="F27" s="38">
        <v>0</v>
      </c>
      <c r="G27" s="40">
        <f t="shared" si="0"/>
        <v>3</v>
      </c>
      <c r="H27" s="21"/>
    </row>
    <row r="28" spans="1:8" x14ac:dyDescent="0.25">
      <c r="A28" s="3" t="s">
        <v>55</v>
      </c>
      <c r="B28" s="2" t="s">
        <v>54</v>
      </c>
      <c r="C28" s="2"/>
      <c r="D28" s="2"/>
      <c r="E28" s="36">
        <f>12*$C$2</f>
        <v>36</v>
      </c>
      <c r="F28" s="39">
        <v>0</v>
      </c>
      <c r="G28" s="40">
        <f t="shared" si="0"/>
        <v>36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x14ac:dyDescent="0.25">
      <c r="A30" s="15" t="s">
        <v>33</v>
      </c>
      <c r="B30" s="16"/>
      <c r="C30" s="16"/>
      <c r="D30" s="16"/>
      <c r="E30" s="16"/>
      <c r="F30" s="16"/>
      <c r="G30" s="16"/>
      <c r="H30" s="17"/>
    </row>
    <row r="31" spans="1:8" x14ac:dyDescent="0.25">
      <c r="A31" s="13" t="s">
        <v>5</v>
      </c>
      <c r="B31" s="13" t="s">
        <v>6</v>
      </c>
      <c r="C31" s="13"/>
      <c r="D31" s="13"/>
      <c r="E31" s="12" t="s">
        <v>10</v>
      </c>
      <c r="F31" s="12" t="s">
        <v>7</v>
      </c>
      <c r="G31" s="12" t="s">
        <v>11</v>
      </c>
      <c r="H31" s="12"/>
    </row>
    <row r="32" spans="1:8" x14ac:dyDescent="0.25">
      <c r="A32" s="18">
        <v>410009</v>
      </c>
      <c r="B32" s="19" t="s">
        <v>34</v>
      </c>
      <c r="C32" s="19"/>
      <c r="D32" s="19"/>
      <c r="E32" s="18" t="s">
        <v>20</v>
      </c>
      <c r="F32" s="18">
        <v>1</v>
      </c>
      <c r="G32" s="18">
        <f>2*B4+2*C4</f>
        <v>3600</v>
      </c>
      <c r="H32" s="19"/>
    </row>
    <row r="33" spans="1:8" x14ac:dyDescent="0.25">
      <c r="A33" s="20" t="s">
        <v>35</v>
      </c>
      <c r="B33" s="21" t="s">
        <v>36</v>
      </c>
      <c r="C33" s="21"/>
      <c r="D33" s="21"/>
      <c r="E33" s="20" t="s">
        <v>20</v>
      </c>
      <c r="F33" s="20">
        <v>1</v>
      </c>
      <c r="G33" s="20">
        <f>G32</f>
        <v>3600</v>
      </c>
      <c r="H33" s="21"/>
    </row>
    <row r="34" spans="1:8" x14ac:dyDescent="0.25">
      <c r="A34" s="20">
        <v>410010</v>
      </c>
      <c r="B34" s="21" t="s">
        <v>37</v>
      </c>
      <c r="C34" s="21"/>
      <c r="D34" s="21"/>
      <c r="E34" s="20" t="s">
        <v>20</v>
      </c>
      <c r="F34" s="20">
        <v>1</v>
      </c>
      <c r="G34" s="20" t="e">
        <f>4*B2+4*#REF!</f>
        <v>#REF!</v>
      </c>
      <c r="H34" s="21"/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Présentation</vt:lpstr>
      <vt:lpstr>Ensembles</vt:lpstr>
      <vt:lpstr>Fiche de fabrication</vt:lpstr>
      <vt:lpstr>Ordonnancement</vt:lpstr>
      <vt:lpstr>Gamme FAB</vt:lpstr>
      <vt:lpstr>Notice de FAB</vt:lpstr>
      <vt:lpstr>Commande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SLYV</dc:creator>
  <cp:lastModifiedBy>SYLVAIN LE CORRE</cp:lastModifiedBy>
  <cp:lastPrinted>2025-10-11T06:41:22Z</cp:lastPrinted>
  <dcterms:created xsi:type="dcterms:W3CDTF">2016-05-15T06:02:27Z</dcterms:created>
  <dcterms:modified xsi:type="dcterms:W3CDTF">2026-03-18T11:21:37Z</dcterms:modified>
</cp:coreProperties>
</file>